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ITRIS\Vitrinenbeschläge\7_Kalkulatoren\"/>
    </mc:Choice>
  </mc:AlternateContent>
  <xr:revisionPtr revIDLastSave="0" documentId="13_ncr:1_{5CAB160D-C5CA-4F66-BDDC-EF8BE733D9B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Übersetzungstabelle" sheetId="11" state="hidden" r:id="rId1"/>
    <sheet name="Overview" sheetId="4" r:id="rId2"/>
    <sheet name="1.1 No frame, end caps only" sheetId="10" r:id="rId3"/>
    <sheet name="1.2 No frame, handle+end cap" sheetId="12" r:id="rId4"/>
    <sheet name="1.4 No frame, end caps, 3 track" sheetId="28" r:id="rId5"/>
    <sheet name="1.3 No frame, Secura+handle" sheetId="13" r:id="rId6"/>
    <sheet name="1.5 No frame, pulls+caps, 3 trk" sheetId="29" r:id="rId7"/>
    <sheet name="1.6 No frame, Secura+handle, 3" sheetId="30" r:id="rId8"/>
    <sheet name="2.1 Vert frame, end caps only" sheetId="15" r:id="rId9"/>
    <sheet name="2.2 Vert frame, handle+end cap" sheetId="16" r:id="rId10"/>
    <sheet name="2.3 Vert frame, Secura+pull" sheetId="17" r:id="rId11"/>
    <sheet name="3.1 Full frame, end caps only" sheetId="19" r:id="rId12"/>
    <sheet name="3.2 Full frame, handle+end cap" sheetId="20" r:id="rId13"/>
    <sheet name="3.3 Full frame, Secura+handle" sheetId="21" r:id="rId14"/>
    <sheet name="Tabelle1" sheetId="27" state="hidden" r:id="rId15"/>
  </sheets>
  <definedNames>
    <definedName name="H" localSheetId="4">'1.4 No frame, end caps, 3 track'!$E$41</definedName>
    <definedName name="H" localSheetId="6">'1.5 No frame, pulls+caps, 3 trk'!$E$41</definedName>
    <definedName name="H" localSheetId="7">'1.6 No frame, Secura+handle, 3'!$E$41</definedName>
    <definedName name="L" localSheetId="4">'1.4 No frame, end caps, 3 track'!$E$39</definedName>
    <definedName name="L" localSheetId="6">'1.5 No frame, pulls+caps, 3 trk'!$E$39</definedName>
    <definedName name="L" localSheetId="7">'1.6 No frame, Secura+handle, 3'!$E$39</definedName>
    <definedName name="U" localSheetId="4">'1.4 No frame, end caps, 3 track'!$E$47</definedName>
    <definedName name="U" localSheetId="6">'1.5 No frame, pulls+caps, 3 trk'!$E$47</definedName>
    <definedName name="U" localSheetId="7">'1.6 No frame, Secura+handle, 3'!$E$47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" l="1"/>
  <c r="A93" i="11"/>
  <c r="D45" i="21" l="1"/>
  <c r="D45" i="20"/>
  <c r="D45" i="19"/>
  <c r="D45" i="17"/>
  <c r="D45" i="16"/>
  <c r="D45" i="15"/>
  <c r="D45" i="30"/>
  <c r="D45" i="29"/>
  <c r="D45" i="28"/>
  <c r="D45" i="13"/>
  <c r="D45" i="12"/>
  <c r="D45" i="10"/>
  <c r="A92" i="11" l="1"/>
  <c r="A91" i="11"/>
  <c r="L39" i="30"/>
  <c r="L43" i="30" s="1"/>
  <c r="L41" i="29"/>
  <c r="L39" i="29"/>
  <c r="L45" i="29" s="1"/>
  <c r="L39" i="28"/>
  <c r="L43" i="28" s="1"/>
  <c r="A3" i="11"/>
  <c r="A4" i="11"/>
  <c r="C9" i="4" s="1"/>
  <c r="A5" i="11"/>
  <c r="A6" i="11"/>
  <c r="B8" i="4" s="1"/>
  <c r="A7" i="11"/>
  <c r="A8" i="11"/>
  <c r="B9" i="4" s="1"/>
  <c r="A9" i="11"/>
  <c r="A81" i="11"/>
  <c r="P63" i="30" s="1"/>
  <c r="A90" i="11"/>
  <c r="D40" i="20" s="1"/>
  <c r="L41" i="30"/>
  <c r="A18" i="11"/>
  <c r="B1" i="30" s="1"/>
  <c r="L47" i="29"/>
  <c r="A17" i="11"/>
  <c r="B1" i="29" s="1"/>
  <c r="A10" i="11"/>
  <c r="B10" i="4" s="1"/>
  <c r="A12" i="11"/>
  <c r="C10" i="4" s="1"/>
  <c r="A40" i="11"/>
  <c r="E10" i="4" s="1"/>
  <c r="A39" i="11"/>
  <c r="E9" i="4" s="1"/>
  <c r="A38" i="11"/>
  <c r="E8" i="4" s="1"/>
  <c r="A16" i="11"/>
  <c r="B1" i="28" s="1"/>
  <c r="L41" i="28"/>
  <c r="A5" i="4" l="1"/>
  <c r="A8" i="4"/>
  <c r="L43" i="29"/>
  <c r="C6" i="4"/>
  <c r="D40" i="13"/>
  <c r="D40" i="12"/>
  <c r="D40" i="21"/>
  <c r="D40" i="28"/>
  <c r="D40" i="10"/>
  <c r="D40" i="29"/>
  <c r="D40" i="30"/>
  <c r="D40" i="15"/>
  <c r="D40" i="16"/>
  <c r="D40" i="19"/>
  <c r="D40" i="17"/>
  <c r="K52" i="29"/>
  <c r="K52" i="30"/>
  <c r="K52" i="28"/>
  <c r="L45" i="28" s="1"/>
  <c r="A86" i="11"/>
  <c r="A87" i="11"/>
  <c r="A88" i="11"/>
  <c r="A89" i="11"/>
  <c r="A84" i="11"/>
  <c r="A65" i="30" s="1"/>
  <c r="A80" i="11"/>
  <c r="P52" i="30" s="1"/>
  <c r="A79" i="11"/>
  <c r="P50" i="30" s="1"/>
  <c r="A78" i="11"/>
  <c r="A82" i="11"/>
  <c r="A77" i="11"/>
  <c r="P38" i="30" s="1"/>
  <c r="A74" i="11"/>
  <c r="A76" i="11"/>
  <c r="P37" i="30" s="1"/>
  <c r="A75" i="11"/>
  <c r="D10" i="4"/>
  <c r="A11" i="11"/>
  <c r="A13" i="11"/>
  <c r="A14" i="11"/>
  <c r="A15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41" i="11"/>
  <c r="A42" i="11"/>
  <c r="A43" i="11"/>
  <c r="A44" i="11"/>
  <c r="A45" i="11"/>
  <c r="A46" i="11"/>
  <c r="A48" i="11"/>
  <c r="B37" i="30" s="1"/>
  <c r="A49" i="11"/>
  <c r="D41" i="30" s="1"/>
  <c r="A50" i="11"/>
  <c r="D39" i="30" s="1"/>
  <c r="A51" i="11"/>
  <c r="D43" i="30" s="1"/>
  <c r="A52" i="11"/>
  <c r="C45" i="30" s="1"/>
  <c r="A53" i="11"/>
  <c r="D47" i="30" s="1"/>
  <c r="A54" i="11"/>
  <c r="B50" i="30" s="1"/>
  <c r="A55" i="11"/>
  <c r="H37" i="30" s="1"/>
  <c r="A56" i="11"/>
  <c r="J39" i="30" s="1"/>
  <c r="A57" i="11"/>
  <c r="J41" i="30" s="1"/>
  <c r="A58" i="11"/>
  <c r="A59" i="11"/>
  <c r="A60" i="11"/>
  <c r="A61" i="11"/>
  <c r="A62" i="11"/>
  <c r="A63" i="11"/>
  <c r="H50" i="30" s="1"/>
  <c r="A64" i="11"/>
  <c r="A65" i="11"/>
  <c r="A66" i="11"/>
  <c r="A67" i="11"/>
  <c r="I52" i="30" s="1"/>
  <c r="A68" i="11"/>
  <c r="A69" i="11"/>
  <c r="A70" i="11"/>
  <c r="A71" i="11"/>
  <c r="A72" i="11"/>
  <c r="A73" i="11"/>
  <c r="I54" i="30" l="1"/>
  <c r="I54" i="28"/>
  <c r="I54" i="29"/>
  <c r="M52" i="30"/>
  <c r="L45" i="30"/>
  <c r="J45" i="29"/>
  <c r="J43" i="30"/>
  <c r="J47" i="29"/>
  <c r="J45" i="30"/>
  <c r="M52" i="29"/>
  <c r="J43" i="28"/>
  <c r="J43" i="29"/>
  <c r="B50" i="28"/>
  <c r="B50" i="29"/>
  <c r="P52" i="28"/>
  <c r="P52" i="29"/>
  <c r="P38" i="28"/>
  <c r="P38" i="29"/>
  <c r="A65" i="28"/>
  <c r="A66" i="29"/>
  <c r="J41" i="29"/>
  <c r="J41" i="28"/>
  <c r="C45" i="29"/>
  <c r="C45" i="28"/>
  <c r="D43" i="28"/>
  <c r="D43" i="29"/>
  <c r="B37" i="28"/>
  <c r="B37" i="29"/>
  <c r="M52" i="28"/>
  <c r="P50" i="28"/>
  <c r="P50" i="29"/>
  <c r="D39" i="28"/>
  <c r="D39" i="29"/>
  <c r="H37" i="10"/>
  <c r="H37" i="28"/>
  <c r="H37" i="29"/>
  <c r="I52" i="17"/>
  <c r="I52" i="28"/>
  <c r="I52" i="29"/>
  <c r="J45" i="28"/>
  <c r="J39" i="29"/>
  <c r="J39" i="28"/>
  <c r="D47" i="28"/>
  <c r="D47" i="29"/>
  <c r="H50" i="28"/>
  <c r="H50" i="29"/>
  <c r="P37" i="28"/>
  <c r="P37" i="29"/>
  <c r="D41" i="29"/>
  <c r="D41" i="28"/>
  <c r="I52" i="10"/>
  <c r="L41" i="12" l="1"/>
  <c r="D7" i="4" l="1"/>
  <c r="C7" i="4"/>
  <c r="B6" i="4"/>
  <c r="B5" i="4"/>
  <c r="I52" i="16" l="1"/>
  <c r="E5" i="4"/>
  <c r="I52" i="21"/>
  <c r="J45" i="21"/>
  <c r="J43" i="21"/>
  <c r="J41" i="21"/>
  <c r="J39" i="21"/>
  <c r="I52" i="20"/>
  <c r="J45" i="20"/>
  <c r="J43" i="20"/>
  <c r="J41" i="20"/>
  <c r="J39" i="20"/>
  <c r="C45" i="20"/>
  <c r="I52" i="19"/>
  <c r="J45" i="19"/>
  <c r="J43" i="19"/>
  <c r="J41" i="19"/>
  <c r="J39" i="19"/>
  <c r="C45" i="19"/>
  <c r="J45" i="17"/>
  <c r="J43" i="17"/>
  <c r="J41" i="17"/>
  <c r="J39" i="17"/>
  <c r="C45" i="17"/>
  <c r="J45" i="16"/>
  <c r="J43" i="16"/>
  <c r="J41" i="16"/>
  <c r="J39" i="16"/>
  <c r="C45" i="16"/>
  <c r="I52" i="15"/>
  <c r="J45" i="15"/>
  <c r="J43" i="15"/>
  <c r="J41" i="15"/>
  <c r="J39" i="15"/>
  <c r="C45" i="15"/>
  <c r="I52" i="13"/>
  <c r="J45" i="13"/>
  <c r="J43" i="13"/>
  <c r="J41" i="13"/>
  <c r="J39" i="13"/>
  <c r="C45" i="13"/>
  <c r="I52" i="12"/>
  <c r="J45" i="12"/>
  <c r="J43" i="12"/>
  <c r="J41" i="12"/>
  <c r="J39" i="12"/>
  <c r="C45" i="12"/>
  <c r="C45" i="10"/>
  <c r="B2" i="4"/>
  <c r="J45" i="10"/>
  <c r="J43" i="10"/>
  <c r="J41" i="10"/>
  <c r="J39" i="10"/>
  <c r="G4" i="4" l="1"/>
  <c r="G6" i="4"/>
  <c r="G7" i="4"/>
  <c r="G5" i="4"/>
  <c r="F6" i="4"/>
  <c r="F7" i="4"/>
  <c r="F5" i="4"/>
  <c r="F4" i="4"/>
  <c r="E4" i="4"/>
  <c r="L41" i="21"/>
  <c r="L41" i="20"/>
  <c r="L41" i="19"/>
  <c r="E7" i="4"/>
  <c r="E6" i="4"/>
  <c r="B1" i="16"/>
  <c r="B1" i="17"/>
  <c r="B1" i="21"/>
  <c r="B1" i="20"/>
  <c r="B1" i="19"/>
  <c r="A65" i="21"/>
  <c r="P52" i="21"/>
  <c r="P50" i="21"/>
  <c r="H50" i="21"/>
  <c r="B50" i="21"/>
  <c r="D47" i="21"/>
  <c r="D43" i="21"/>
  <c r="D41" i="21"/>
  <c r="L39" i="21"/>
  <c r="L43" i="21" s="1"/>
  <c r="D39" i="21"/>
  <c r="P38" i="21"/>
  <c r="P37" i="21"/>
  <c r="H37" i="21"/>
  <c r="B37" i="21"/>
  <c r="A65" i="20"/>
  <c r="P52" i="20"/>
  <c r="P50" i="20"/>
  <c r="H50" i="20"/>
  <c r="B50" i="20"/>
  <c r="D47" i="20"/>
  <c r="D43" i="20"/>
  <c r="D41" i="20"/>
  <c r="L39" i="20"/>
  <c r="L43" i="20" s="1"/>
  <c r="D39" i="20"/>
  <c r="P38" i="20"/>
  <c r="P37" i="20"/>
  <c r="H37" i="20"/>
  <c r="B37" i="20"/>
  <c r="A65" i="19"/>
  <c r="P52" i="19"/>
  <c r="P50" i="19"/>
  <c r="H50" i="19"/>
  <c r="B50" i="19"/>
  <c r="D47" i="19"/>
  <c r="D43" i="19"/>
  <c r="D41" i="19"/>
  <c r="L39" i="19"/>
  <c r="L43" i="19" s="1"/>
  <c r="D39" i="19"/>
  <c r="P38" i="19"/>
  <c r="P37" i="19"/>
  <c r="H37" i="19"/>
  <c r="B37" i="19"/>
  <c r="L39" i="17"/>
  <c r="L43" i="17" s="1"/>
  <c r="L39" i="16"/>
  <c r="L39" i="15"/>
  <c r="L43" i="15" s="1"/>
  <c r="B1" i="13"/>
  <c r="B1" i="15"/>
  <c r="A65" i="17"/>
  <c r="P52" i="17"/>
  <c r="P50" i="17"/>
  <c r="H50" i="17"/>
  <c r="B50" i="17"/>
  <c r="D47" i="17"/>
  <c r="D43" i="17"/>
  <c r="L41" i="17"/>
  <c r="D41" i="17"/>
  <c r="D39" i="17"/>
  <c r="P38" i="17"/>
  <c r="P37" i="17"/>
  <c r="H37" i="17"/>
  <c r="B37" i="17"/>
  <c r="A65" i="16"/>
  <c r="P52" i="16"/>
  <c r="P50" i="16"/>
  <c r="H50" i="16"/>
  <c r="B50" i="16"/>
  <c r="D47" i="16"/>
  <c r="D43" i="16"/>
  <c r="L41" i="16"/>
  <c r="D41" i="16"/>
  <c r="D39" i="16"/>
  <c r="P38" i="16"/>
  <c r="P37" i="16"/>
  <c r="H37" i="16"/>
  <c r="B37" i="16"/>
  <c r="A65" i="15"/>
  <c r="P52" i="15"/>
  <c r="P50" i="15"/>
  <c r="H50" i="15"/>
  <c r="B50" i="15"/>
  <c r="D47" i="15"/>
  <c r="D43" i="15"/>
  <c r="L41" i="15"/>
  <c r="D41" i="15"/>
  <c r="D39" i="15"/>
  <c r="P38" i="15"/>
  <c r="P37" i="15"/>
  <c r="H37" i="15"/>
  <c r="B37" i="15"/>
  <c r="A65" i="13"/>
  <c r="P52" i="13"/>
  <c r="P50" i="13"/>
  <c r="H50" i="13"/>
  <c r="B50" i="13"/>
  <c r="D47" i="13"/>
  <c r="D43" i="13"/>
  <c r="L41" i="13"/>
  <c r="D41" i="13"/>
  <c r="L39" i="13"/>
  <c r="L43" i="13" s="1"/>
  <c r="D39" i="13"/>
  <c r="P38" i="13"/>
  <c r="P37" i="13"/>
  <c r="H37" i="13"/>
  <c r="B37" i="13"/>
  <c r="B1" i="12"/>
  <c r="A65" i="12"/>
  <c r="P52" i="12"/>
  <c r="P50" i="12"/>
  <c r="H50" i="12"/>
  <c r="B50" i="12"/>
  <c r="D47" i="12"/>
  <c r="D43" i="12"/>
  <c r="D41" i="12"/>
  <c r="L39" i="12"/>
  <c r="L43" i="12" s="1"/>
  <c r="D39" i="12"/>
  <c r="P38" i="12"/>
  <c r="P37" i="12"/>
  <c r="H37" i="12"/>
  <c r="B37" i="12"/>
  <c r="A65" i="10"/>
  <c r="P52" i="10"/>
  <c r="P50" i="10"/>
  <c r="L41" i="10"/>
  <c r="D47" i="10"/>
  <c r="D43" i="10"/>
  <c r="D41" i="10"/>
  <c r="D39" i="10"/>
  <c r="B50" i="10"/>
  <c r="L39" i="10"/>
  <c r="L43" i="10" l="1"/>
  <c r="K52" i="10"/>
  <c r="L45" i="10" s="1"/>
  <c r="K52" i="12"/>
  <c r="L43" i="16"/>
  <c r="K52" i="16"/>
  <c r="K52" i="21"/>
  <c r="L45" i="21" s="1"/>
  <c r="K52" i="17"/>
  <c r="L45" i="17" s="1"/>
  <c r="K52" i="20"/>
  <c r="K52" i="19"/>
  <c r="K52" i="15"/>
  <c r="K52" i="13"/>
  <c r="L45" i="12" l="1"/>
  <c r="I54" i="12"/>
  <c r="M52" i="12"/>
  <c r="M52" i="10"/>
  <c r="M52" i="17"/>
  <c r="I54" i="21"/>
  <c r="M52" i="21"/>
  <c r="M52" i="15"/>
  <c r="L45" i="15"/>
  <c r="I54" i="17"/>
  <c r="I54" i="19"/>
  <c r="L45" i="19"/>
  <c r="I54" i="13"/>
  <c r="L45" i="13"/>
  <c r="M52" i="16"/>
  <c r="L45" i="16"/>
  <c r="I54" i="16"/>
  <c r="M52" i="20"/>
  <c r="L45" i="20"/>
  <c r="I54" i="15"/>
  <c r="I54" i="20"/>
  <c r="M52" i="19"/>
  <c r="M52" i="13"/>
  <c r="I54" i="10" l="1"/>
  <c r="P38" i="10" l="1"/>
  <c r="P37" i="10"/>
  <c r="B37" i="10"/>
  <c r="B1" i="10"/>
  <c r="H50" i="10"/>
  <c r="B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Sukopp, Laura</author>
  </authors>
  <commentList>
    <comment ref="D54" authorId="0" shapeId="0" xr:uid="{D00F53D2-1A9B-4C51-A55C-0363441A61CB}">
      <text>
        <r>
          <rPr>
            <b/>
            <sz val="8"/>
            <color indexed="81"/>
            <rFont val="Tahoma"/>
            <family val="2"/>
          </rPr>
          <t>Sukopp, Laura:</t>
        </r>
        <r>
          <rPr>
            <sz val="8"/>
            <color indexed="81"/>
            <rFont val="Tahoma"/>
            <family val="2"/>
          </rPr>
          <t xml:space="preserve">
Die 16 mm sind 32 mm geteilt durch 2. Wenn die 32 allerdings variabel sind, müsste man hier darauf hinweisen. Kommentar Ba: 32 mm sollten variabel sein.</t>
        </r>
      </text>
    </comment>
  </commentList>
</comments>
</file>

<file path=xl/sharedStrings.xml><?xml version="1.0" encoding="utf-8"?>
<sst xmlns="http://schemas.openxmlformats.org/spreadsheetml/2006/main" count="753" uniqueCount="381">
  <si>
    <t>Benutzer-Eingabe</t>
  </si>
  <si>
    <t>(mm)</t>
  </si>
  <si>
    <t>L</t>
  </si>
  <si>
    <t>b</t>
  </si>
  <si>
    <t>Rahmenprofil</t>
  </si>
  <si>
    <t>Griff</t>
  </si>
  <si>
    <t>Endplatte</t>
  </si>
  <si>
    <t>Beschreibung</t>
  </si>
  <si>
    <t>Ausstattung</t>
  </si>
  <si>
    <t>Nur vertikaler Rahmen</t>
  </si>
  <si>
    <t>Umlaufender Rahmen</t>
  </si>
  <si>
    <t>H</t>
  </si>
  <si>
    <t>(kg)</t>
  </si>
  <si>
    <t>Glashöhe Schiebeflügel</t>
  </si>
  <si>
    <t>Z</t>
  </si>
  <si>
    <t>Lichte Weite</t>
  </si>
  <si>
    <t>Glasbreite Schiebeflügel</t>
  </si>
  <si>
    <t>Systemhöhe</t>
  </si>
  <si>
    <t>Spaltmaß öffnungsseitig</t>
  </si>
  <si>
    <t>SMo</t>
  </si>
  <si>
    <t>Spaltmaß schließseitig</t>
  </si>
  <si>
    <t>SMs</t>
  </si>
  <si>
    <t>Überlapp Wand öffnungsseitig</t>
  </si>
  <si>
    <t>UWo</t>
  </si>
  <si>
    <t>Überlapp Wand schließseitig</t>
  </si>
  <si>
    <t>UWs</t>
  </si>
  <si>
    <t>Höhenabzugsmaß Schiebeflügel</t>
  </si>
  <si>
    <t>HSA</t>
  </si>
  <si>
    <t>Systemmaße</t>
  </si>
  <si>
    <t>Z = H - 32</t>
  </si>
  <si>
    <t>X</t>
  </si>
  <si>
    <t>X = b - 5</t>
  </si>
  <si>
    <t>Überlappung Schiebeflügel</t>
  </si>
  <si>
    <t>Begriff Deutsch</t>
  </si>
  <si>
    <t>Glasstärke Schiebeflügel</t>
  </si>
  <si>
    <t>Formeln</t>
  </si>
  <si>
    <t>Auto-Berechnung Glasmaße und Profillänge</t>
  </si>
  <si>
    <t>Überprüfung Flügelgewicht, Aspektverhältnis und Mindestflügelbreite</t>
  </si>
  <si>
    <t>Okay.</t>
  </si>
  <si>
    <t>Falsch!</t>
  </si>
  <si>
    <t>Achtung: Das maximal zulässige Flügelgewicht wird überschritten!</t>
  </si>
  <si>
    <t>Legende</t>
  </si>
  <si>
    <t>Unzulässige Eingabe!</t>
  </si>
  <si>
    <t>Bittte eine ganze Zahl größer oder gleich Null eingeben.</t>
  </si>
  <si>
    <t>Bitte eine Dezimalzahl größer oder gleich Null eingeben.</t>
  </si>
  <si>
    <t>Bitte wählen Sie eine Glasstärke aus der Drop-Down-Liste aus.</t>
  </si>
  <si>
    <t>Supra: Profil- und Glasmaßberechnung für zweibahnige Anlagen ohne Rahmenprofil mit je 2 Endplatten pro Schiebetür</t>
  </si>
  <si>
    <t>Supra: Profil- und Glasmaßberechnung für zweibahnige Anlagen ohne Rahmenprofil mit 1 Griff und 1 Endplatte pro Schiebetür</t>
  </si>
  <si>
    <t>Supra: Profil- und Glasmaßberechnung für zweibahnige Anlagen ohne Rahmenprofil mit 1 Griff pro Schiebetür und 1 Secura-Dreh-Druckzylinder-Laufschuhschloss in der Mitte</t>
  </si>
  <si>
    <t>Supra: Profil- und Glasmaßberechnung für zweibahnige Anlagen mit vertikalem Rahmenprofil mit je 2 Endplatten pro Schiebetür</t>
  </si>
  <si>
    <t>Supra: Profil- und Glasmaßberechnung für zweibahnige Anlagen mit vertikalem Rahmenprofil mit 1 Griff und 1 Endplatte pro Schiebetür</t>
  </si>
  <si>
    <t>Supra: Profil- und Glasmaßberechnung für zweibahnige Anlagen mit vertikalem Rahmenprofil mit 1 Griff pro Schiebetür und 1 Secura-Dreh-Druckzylinder-Laufschuhschloss in der Mitte</t>
  </si>
  <si>
    <t>Supra: Profil- und Glasmaßberechnung für zweibahnige Anlagen mit umlaufendem Rahmenprofil mit je 2 Endplatten pro Schiebetür</t>
  </si>
  <si>
    <t>Supra: Profil- und Glasmaßberechnung für zweibahnige Anlagen mit umlaufenden Rahmenprofil mit 1 Griff und 1 Endplatte pro Schiebetür</t>
  </si>
  <si>
    <t>Supra: Profil- und Glasmaßberechnung für zweibahnige Anlagen mit umlaufenden Rahmenprofil mit 1 Griff pro Schiebetür und 1 Secura-Dreh-Druckzylinder-Laufschuhschloss in der Mitte</t>
  </si>
  <si>
    <t>Secura-Dreh-Druckzylinder-Laufschuhschloss</t>
  </si>
  <si>
    <t>Ohne Rahmenprofil</t>
  </si>
  <si>
    <t>1.1 Ohne Rahmenprofil, mit 2 Endplatten pro Schiebetür</t>
  </si>
  <si>
    <t>1.3 Ohne Rahmenprofil, mit 1 Griff pro Schiebetür und 1 Secura-Dreh-Druckzylinder-Laufschuhschloss in der Mitte</t>
  </si>
  <si>
    <t>Länge Laufschuh-Profil</t>
  </si>
  <si>
    <t>Anzahl benötigter Laufwerke pro Schiebeflügel</t>
  </si>
  <si>
    <t>Flügelgewicht Schiebeflügel (≤ 50 kg!)</t>
  </si>
  <si>
    <t>Flügelgewicht Schiebeflügel (≤ 25 kg!)</t>
  </si>
  <si>
    <t>Verhältnis von Höhe zu Breite der Schiebeflügel (≤ 2,5!)</t>
  </si>
  <si>
    <t>Achtung: Das max. zulässige Aspektverhältnis von 2,5 : 1 wird überschritten!</t>
  </si>
  <si>
    <t>U</t>
  </si>
  <si>
    <t>Überprüfung Flügelgewicht</t>
  </si>
  <si>
    <t>L = Lichte Weite
H = Systemhöhe (Einbauhöhe)
X = Länge Laufschuh-Profil
U = Überlappung Schiebeflügel
b = Glasbreite Schiebeflügel
Z = Glashöhe Schiebeflügel</t>
  </si>
  <si>
    <t>X = b - 35</t>
  </si>
  <si>
    <t>Fehler</t>
  </si>
  <si>
    <t>X = b - 65</t>
  </si>
  <si>
    <t>Info:</t>
  </si>
  <si>
    <t>b = L/2 + 16</t>
  </si>
  <si>
    <t>Länge Laufschuh-Profil (Flügel mit Gegenadapter)</t>
  </si>
  <si>
    <t>Länge Laufschuh-Profil (Flügel mit eigentl. e-Secura-Schloss)</t>
  </si>
  <si>
    <t>b = L/2 + 5</t>
  </si>
  <si>
    <t>Z = H - 41</t>
  </si>
  <si>
    <t>Übersicht</t>
  </si>
  <si>
    <t>2.1 Nur vertikales Rahmenprofil, mit 2 Endplatten pro Schiebetür</t>
  </si>
  <si>
    <t>3.1 Umlaufendes Rahmenprofil, mit 2 Endplatten pro Schiebetür</t>
  </si>
  <si>
    <t>3.3 Umlaufendes Rahmenprofil, mit 1 Griff pro Schiebetür und 1 Secura-Dreh-Druckzylinder-Laufschuhschloss in der Mitte</t>
  </si>
  <si>
    <t>Achtung: Die Mindestbreite der Schiebeflügel wird unterschriftten!</t>
  </si>
  <si>
    <t>Achtung: Die maximale Glashöhe der Schiebeflügel wird überschritten!</t>
  </si>
  <si>
    <t>4 x Endplatte</t>
  </si>
  <si>
    <t>2 x Griff</t>
  </si>
  <si>
    <t>2 x Endplatte</t>
  </si>
  <si>
    <t>1 x Secura-Schloss</t>
  </si>
  <si>
    <t>1 x Secura-Gegenadapter</t>
  </si>
  <si>
    <t>2.3 Nur vertikales Rahmenprofil, mit 1 Griff pro Schiebetür und 1 Secura-Dreh-Druckzylinder-Laufschuhschloss in der Mitte</t>
  </si>
  <si>
    <t>1.2 Ohne Rahmenprofil, mit 1 Griff und 1 Endplatte pro Schiebetür</t>
  </si>
  <si>
    <t>2.2 Nur vertikales Rahmenprofil, mit 1 Griff und 1 Endplatte pro Schiebetür</t>
  </si>
  <si>
    <t>3.2 Umlaufendes Rahmenprofil, mit 1 Griff und 1 Endplatte pro Schiebetür</t>
  </si>
  <si>
    <t xml:space="preserve">Das Flügelgewicht der Schiebeflügel darf 50 kg nicht überschreiten.
Wählen Sie das Verhältnis von Höhe zu Breite der Schiebeflügel praxisgerecht, so dass die Schiebeflügel beim Schieben nicht zu Kippbewegungen neigen. </t>
  </si>
  <si>
    <t>Mindestbreite der Schiebeflügel (≥ 350 mm!)</t>
  </si>
  <si>
    <t>Hinweise</t>
  </si>
  <si>
    <t>Begriff Französisch</t>
  </si>
  <si>
    <t>Aperçu</t>
  </si>
  <si>
    <t>Équipement</t>
  </si>
  <si>
    <t>Profilé d'encadrement</t>
  </si>
  <si>
    <t>Description</t>
  </si>
  <si>
    <t>Serrure de sécurité pour sabot Secura</t>
  </si>
  <si>
    <t>Sans profilé d'encadrement</t>
  </si>
  <si>
    <t>Seulement profilé d’encadrement vertical</t>
  </si>
  <si>
    <t>Profilé d’encadrement complet</t>
  </si>
  <si>
    <t>Données à saisir par l'utilisateur</t>
  </si>
  <si>
    <t>Hauteur du système</t>
  </si>
  <si>
    <t>Largeur d’ouverture</t>
  </si>
  <si>
    <t>Épaisseur des vantaux coulissants</t>
  </si>
  <si>
    <t>Chevauchement des vantaux coulissants</t>
  </si>
  <si>
    <t>Formules</t>
  </si>
  <si>
    <t>Calcul automatique des dimensions des vantaux et de la longueur des profilés</t>
  </si>
  <si>
    <t>Erreur</t>
  </si>
  <si>
    <t>Vérification du poids des vantaux</t>
  </si>
  <si>
    <t>OK</t>
  </si>
  <si>
    <t>Poids des vantaux coulissants (≤ 50 kg !)</t>
  </si>
  <si>
    <t>Poids des vantaux coulissants (≤ 25 kg !)</t>
  </si>
  <si>
    <t>Attention : Le poids maximum autorisé des vantaux est dépassé !</t>
  </si>
  <si>
    <t>Rapport hauteur/largeur des vantaux (≤ 2,5 !)</t>
  </si>
  <si>
    <t>Largeur minimale des vantaux coulissants (≥ 350 mm !)</t>
  </si>
  <si>
    <t>Attention : La largeur minimale des vantaux coulissants n’est pas atteinte !</t>
  </si>
  <si>
    <t>Hauteur de verre maximale des vantaux coulissants (≤ 1000 mm !)</t>
  </si>
  <si>
    <t>Attention : La hauteur de verre maximale des vantaux coulissants est dépassée !</t>
  </si>
  <si>
    <t>Légende</t>
  </si>
  <si>
    <t>Remarques</t>
  </si>
  <si>
    <t>Veuillez entrer un nombre entier supérieur ou égal à zéro.</t>
  </si>
  <si>
    <t>Veuillez entrer un nombre décimal supérieur ou égal à zéro.</t>
  </si>
  <si>
    <t>Veuillez sélectionner une épaisseur de verre dans la liste déroulante.</t>
  </si>
  <si>
    <t>Auswahl</t>
  </si>
  <si>
    <t>Begriff Englisch</t>
  </si>
  <si>
    <t>Supra: Profile and glass size calculation for twin-track installations without frame profile, with 1 finger pull handle per sliding door and 1 central Secura security cylinder roller profile lock</t>
  </si>
  <si>
    <t>Supra: Profile and glass size calculation for twin-track installations with vertical frame profile, with 2 end plates per sliding door</t>
  </si>
  <si>
    <t>Supra: Profile and glass size calculation for twin-track installations with vertical frame profile, with 1 finger pull handle and 1 end plate per sliding door</t>
  </si>
  <si>
    <t>Supra: Profile and glass size calculation for twin-track installations with vertical frame profile, with 1 finger pull handle per sliding door and 1 central Secura security cylinder roller profile lock</t>
  </si>
  <si>
    <t>Supra: Profile and glass size calculation for twin-track installations with all-round frame profile, with 1 finger pull handle and 1 end plate per sliding door</t>
  </si>
  <si>
    <t>Supra: Profile and glass size calculation for twin-track installations with all-round frame profile, with 1 finger pull handle per sliding door and 1 central Secura security cylinder roller profile lock</t>
  </si>
  <si>
    <t>1.2 Without frame profile, with 1 finger pull handle and 1 end plate per sliding door</t>
  </si>
  <si>
    <t>Number of roller assemblies required per sliding sash</t>
  </si>
  <si>
    <t>Height-to-width ratio of sliding sashes (≤ 2.5!)</t>
  </si>
  <si>
    <t>The weight of the sliding sashes must not exceed 50 kg.
Select the height-width ratio of the sliding sashes in such a way as to prevent the sliding sashes from tilting when pushed.</t>
  </si>
  <si>
    <t>4 x tapa final</t>
  </si>
  <si>
    <t>2 x uñero</t>
  </si>
  <si>
    <t>2 x tapa final</t>
  </si>
  <si>
    <t>Sinopsis</t>
  </si>
  <si>
    <t>Equipamiento</t>
  </si>
  <si>
    <t>Perfil de marco</t>
  </si>
  <si>
    <t>Descripción</t>
  </si>
  <si>
    <t>Tapa final</t>
  </si>
  <si>
    <t>Uñero</t>
  </si>
  <si>
    <t>Cerradura de seguridad para la casaca Secura</t>
  </si>
  <si>
    <t>Sin perfil de marco</t>
  </si>
  <si>
    <t>Sólo marco vertical</t>
  </si>
  <si>
    <t>Marco circunferencial</t>
  </si>
  <si>
    <t>1.1 Sin perfil de marco, con 2 tapas finales por puerta corredera</t>
  </si>
  <si>
    <t>1.3 Sin perfil de marco, con 1 uñero por puerta corredera y 1 cerradura de seguridad para la casaca Secura en posición central</t>
  </si>
  <si>
    <t>2.1 Sólo perfil de marco vertical, con 2 tapas finales por puerta corredera</t>
  </si>
  <si>
    <t xml:space="preserve">2.2 Sólo perfil de marco vertical, con 1 uñero y 1 tapa final por puerta corredera </t>
  </si>
  <si>
    <t>2.3 Sólo perfil de marco vertical, con 1 uñero por puerta corredera y 1 cerradura de seguridad para la casaca Secura en posición central</t>
  </si>
  <si>
    <t>3.1 Perfil de marco circunferencial, con 2 tapas finales por puerta corredera</t>
  </si>
  <si>
    <t xml:space="preserve">3.2 Perfil de marco circunferencial, con 1 uñero y 1 tapa final por puerta corredera </t>
  </si>
  <si>
    <t>3.3 Perfil de marco circunferencial, con 1 uñero por puerta corredera y 1 cerradura de seguridad para la casaca Secura en posición central</t>
  </si>
  <si>
    <t>Datos del usuario</t>
  </si>
  <si>
    <t>Altura del sistema</t>
  </si>
  <si>
    <t>Apertura útil</t>
  </si>
  <si>
    <t>Espesor de vidrio de la puerta corredera</t>
  </si>
  <si>
    <t>Información:</t>
  </si>
  <si>
    <t>Solape de las puertas correderas</t>
  </si>
  <si>
    <t>Fórmulas</t>
  </si>
  <si>
    <t>Cálculo automático de las dimensiones de vidrio y longitudes de perfiles</t>
  </si>
  <si>
    <t>Anchura de vidrio de la hoja corredera</t>
  </si>
  <si>
    <t>Altura de vidrio de la hoja corredera</t>
  </si>
  <si>
    <t>Longitud del perfil de casaca</t>
  </si>
  <si>
    <t>Longitud del perfil de casaca (hoja con cerradura e-Secura)</t>
  </si>
  <si>
    <t>Número de carros necesarios por puerta corredera</t>
  </si>
  <si>
    <t>Error</t>
  </si>
  <si>
    <t>Control del peso de la hoja</t>
  </si>
  <si>
    <t>¡Incorrecto!</t>
  </si>
  <si>
    <t>Peso de la hoja corredera (¡≤ 50 kg!)</t>
  </si>
  <si>
    <t>Peso de la hoja corredera (¡≤ 25 kg!)</t>
  </si>
  <si>
    <t>Atención: ¡Se ha sobrepasado el peso máximo admisible de las hojas!</t>
  </si>
  <si>
    <t>Relación altura/anchura de las hojas correderas (¡≤ 2,5!)</t>
  </si>
  <si>
    <t>Anchura mínima de las hojas correderas (¡≥ 350 mm!)</t>
  </si>
  <si>
    <t>Atención: ¡No se alcanza la anchura mínima de las hojas correderas!</t>
  </si>
  <si>
    <t>Altura de vidrio máxima de las hojas correderas (¡≤ 1000 mm!)</t>
  </si>
  <si>
    <t>Atención: ¡Se ha sobrepasado la altura máxima de las hojas!</t>
  </si>
  <si>
    <t>Leyenda</t>
  </si>
  <si>
    <t>L = apertura útil
H = altura del sistema (altura de instalación)
X = longitud del perfil de casaca
U = solape de las hojas correderas
b = anchura de vidrio de la hojas correderas
Z = altura de vidrio de la hojas correderas</t>
  </si>
  <si>
    <t>Notas</t>
  </si>
  <si>
    <t>¡Entrada inválida!</t>
  </si>
  <si>
    <t>Por favor, introduzca un número entero mayor o igual a cero.</t>
  </si>
  <si>
    <t>Por favor, introduzca un número decimal mayor o igual a cero.</t>
  </si>
  <si>
    <t>Por favor, seleccione un espesor de vidrio de la lista desplegable.</t>
  </si>
  <si>
    <t>Begriff Spanisch</t>
  </si>
  <si>
    <t>Supra: Profile and glass size calculation for twin- track installations with all-round frame profile, with 2 end plates per sliding door</t>
  </si>
  <si>
    <t>Supra: Profile and glass size calculation for twin-track installations without frame profile, with 1 finger pull handle and 1 end plate per sliding door</t>
  </si>
  <si>
    <t>4 x embout</t>
  </si>
  <si>
    <t>Largeur de verre des vantaux coulissants</t>
  </si>
  <si>
    <t>Hauteur de verre des vantaux coulissants</t>
  </si>
  <si>
    <t>Longueur des profilés sabot</t>
  </si>
  <si>
    <t>embout</t>
  </si>
  <si>
    <t>Longueur des profilés sabot (vantail avec serrure e-Secura)</t>
  </si>
  <si>
    <t>6 x Endplatte</t>
  </si>
  <si>
    <t>6 x end plate</t>
  </si>
  <si>
    <t>6 x embout</t>
  </si>
  <si>
    <t>6 x tapa final</t>
  </si>
  <si>
    <t>4 x Griff</t>
  </si>
  <si>
    <t>4 x finger pull handle</t>
  </si>
  <si>
    <t>4 x uñero</t>
  </si>
  <si>
    <t>2 x Secura-Schloss</t>
  </si>
  <si>
    <t>2 x Secura-Gegenadapter</t>
  </si>
  <si>
    <t>Supra: Profil- und Glasmaßberechnung für dreibahnige Anlagen ohne Rahmenprofil mit je zwei Endplatten pro Schiebetür</t>
  </si>
  <si>
    <t>b = (L + 64) / 3</t>
  </si>
  <si>
    <t>Supra: Profil- und Glasmaßberechnung für dreibahnige Anlagen ohne Rahmenprofil mit 4 Griffen und 2 Endplatten</t>
  </si>
  <si>
    <t>X1 = b - 35</t>
  </si>
  <si>
    <t>X2 = b - 65</t>
  </si>
  <si>
    <t>b = (L+64) / 3</t>
  </si>
  <si>
    <t>X1</t>
  </si>
  <si>
    <t>X2</t>
  </si>
  <si>
    <t>Supra: Profil- und Glasmaßberechnung für dreibahnige Anlagen ohne Rahmenprofil mit 1 Griff pro Schiebetür rechts und links und 2 Secura-Dreh-Druckzylinder-Laufschuhschlösser in der Mitte</t>
  </si>
  <si>
    <t>1.4 Ohne Rahmenprofil, mit 2 Endplatten pro Schiebetür, dreibahnig</t>
  </si>
  <si>
    <t>1.5 Ohne Rahmenprofil. mit 2 Endplatten und 4 Griffen, dreibahnig</t>
  </si>
  <si>
    <t>1.6 Ohne Rahmenprofil, mit 1 Griff rechts und links, 2 Secura-Dreh-Druckzylinder-Laufschuhschloss in der Mitte, dreibahnig</t>
  </si>
  <si>
    <t>Supra: Profile and glass size calculation for three-track installations without frame profile, with 2 end plates per sliding door</t>
  </si>
  <si>
    <t>Supra: Profile and glass size calculation for three-track installations without frame profile, with 4 finger pull handles and 2 end plates</t>
  </si>
  <si>
    <t>Supra: Profile and glass size calculation for three-track installations without frame profile with 1 finger pull handle per sliding door on the left/right and 2 central Secura security cylinder roller profile locks</t>
  </si>
  <si>
    <t>1.3 Without frame profile, with 1 finger pull handle per sliding door and 1 central Secura security cylinder roller profile lock</t>
  </si>
  <si>
    <t>1.4 Sans profilé d'encadrement, avec 2 embouts par porte coulissante, trois voies</t>
  </si>
  <si>
    <t>1.4 Sin perfil de marco, con 2 tapas finales por puerta corredera, tres guías</t>
  </si>
  <si>
    <t>1.5 Sin perfil de marco, con 2 tapas finales y 4 uñeros, tres guías</t>
  </si>
  <si>
    <t>1.6 Sin perfil de marco, con 1 uñero a la derecha y con 1 uñero a la izquierda, 2 cerraduras de seguridad para la casaca Secura en posición central, tres guías</t>
  </si>
  <si>
    <t>Bitte verwenden Sie am mittleren Flügel das Druckzylinderschloss für Mehrbahnanlagen mit Aussparrung 606621,0002,410.</t>
  </si>
  <si>
    <t>Bitte geben Sie eine Länge unterhalb der zulässigen Maximallänge von 5000 mm ein.</t>
  </si>
  <si>
    <t>Por favor, introduzca una longitud inferior a la longitud máxima permitida de 5000 mm.</t>
  </si>
  <si>
    <t>Please enter a length below the maximum permissible length of 5000 mm.</t>
  </si>
  <si>
    <t>Veuillez saisir une longueur inférieure à la longueur maximale autorisée de 5000 mm.</t>
  </si>
  <si>
    <t>Supra : calcul des dimensions des profilés et des vantaux pour des installations à trois voies sans profilé d'encadrement, avec 1 poignée d'embout par porte coulissante à droite et à gauche et 2 serrures de sécurité pour sabot Secura</t>
  </si>
  <si>
    <t>1.5 Sans profilé d'encadrement, avec 2 embouts et 4 poignées d'embout, trois voies</t>
  </si>
  <si>
    <t>1.6 Sans profilé d'encadrement, avec 1 poignée d'embout à droite et à gauche, 2 serrures de sécurité pour sabot Secura en position centrale, trois voies</t>
  </si>
  <si>
    <t>2 x end plate</t>
  </si>
  <si>
    <t>4 x end plate</t>
  </si>
  <si>
    <t>2 x finger pull handle</t>
  </si>
  <si>
    <t>Supra: Profile and glass size calculation for twin-track installations without frame profile, with 2 end plates per sliding door</t>
  </si>
  <si>
    <t>Overview</t>
  </si>
  <si>
    <t>Equipment</t>
  </si>
  <si>
    <t>Frame profile</t>
  </si>
  <si>
    <t>End plate</t>
  </si>
  <si>
    <t>Finger pull handle</t>
  </si>
  <si>
    <t>Secura security cylinder roller profile lock</t>
  </si>
  <si>
    <t>Without frame profile</t>
  </si>
  <si>
    <t xml:space="preserve">Vertical frame only </t>
  </si>
  <si>
    <t>All-round frame</t>
  </si>
  <si>
    <t>1.1 Without frame profile, with 2 end plates per sliding door</t>
  </si>
  <si>
    <t>2.1 Vertical frame profile only, with 2 end plates per sliding door</t>
  </si>
  <si>
    <t>2.2 Vertical frame profile only, with 1 finger pull handle and 1 end plate per sliding door</t>
  </si>
  <si>
    <t>2.3 Vertical frame profile only, with 1 finger pull handle per sliding door and 1 central Secura security cylinder roller profile lock</t>
  </si>
  <si>
    <t>3.1 All-round frame profile, with 2 end plates per sliding door</t>
  </si>
  <si>
    <t>3.2 All-round frame profile, with 1 finger pull handle and 1 end plate per sliding door</t>
  </si>
  <si>
    <t>3.3 All-round frame profile, with 1 finger pull handle per sliding door and 1 central Secura security cylinder roller profile lock</t>
  </si>
  <si>
    <t>User input</t>
  </si>
  <si>
    <t>System height</t>
  </si>
  <si>
    <t>Clear width</t>
  </si>
  <si>
    <t>Glass thickness of sliding sashes</t>
  </si>
  <si>
    <t>Information:</t>
  </si>
  <si>
    <t>Overlap between sliding sashes</t>
  </si>
  <si>
    <t>Formulas</t>
  </si>
  <si>
    <t>Automatic calculation of glass dimensions and profile length</t>
  </si>
  <si>
    <t>Glass width of sliding sashes</t>
  </si>
  <si>
    <t>Glass height of sliding sashes</t>
  </si>
  <si>
    <t>Length of roller profile</t>
  </si>
  <si>
    <t>Length of roller profile (sash with actual e-Secura lock)</t>
  </si>
  <si>
    <t xml:space="preserve">Check of sash weight </t>
  </si>
  <si>
    <t>Wrong!</t>
  </si>
  <si>
    <t>Weight of sliding sashes (≤ 50 kg!)</t>
  </si>
  <si>
    <t>Weight of sliding sashes (≤ 25 kg!)</t>
  </si>
  <si>
    <t>Caution: The maximum permissible sash weight is exceeded!</t>
  </si>
  <si>
    <t>Caution: The maximum permissible aspect ratio of 2.5 : 1 is exceeded!</t>
  </si>
  <si>
    <t>Minimum width of sliding sashes (≥ 350 mm!)</t>
  </si>
  <si>
    <t>Caution: The minimum width of the sliding sashes is not reached!</t>
  </si>
  <si>
    <t>Maximale Glashöhe der Schiebeflügel (≤ 1000 mm!)</t>
  </si>
  <si>
    <r>
      <t>Maximum glass height of the sliding sashes (</t>
    </r>
    <r>
      <rPr>
        <sz val="10"/>
        <color theme="1"/>
        <rFont val="Arial"/>
        <family val="2"/>
      </rPr>
      <t>≤ 1000 mm!)</t>
    </r>
  </si>
  <si>
    <t>Caution: The maximum height of the sliding sashes is exceeded!</t>
  </si>
  <si>
    <t>Legend</t>
  </si>
  <si>
    <t>L = clear width
H = system height (installation height)
X = length of roller profile
U = overlap of sliding sashes
b = glass width of sliding sashes
Z = glass height of sliding sashes</t>
  </si>
  <si>
    <t>Notes</t>
  </si>
  <si>
    <t>Invalid input!</t>
  </si>
  <si>
    <t>Please enter a decimal number greater than or equal to zero.</t>
  </si>
  <si>
    <t>1.2 Sin perfil de marco, con 1 uñero y 1 tapa final por puerta corredera</t>
  </si>
  <si>
    <t>Check of sash weight, height-width ratio and minimum sash width</t>
  </si>
  <si>
    <t>Nombre de roulettes nécessaires par vantail coulissant</t>
  </si>
  <si>
    <t>Vérification du poids, du rapport hauteur/largeur de la largeur minimale des vantaux</t>
  </si>
  <si>
    <t>Erreur!</t>
  </si>
  <si>
    <t>Attention : Le ratio rapport hauteur/largeur maximum autorisé de 2,5 : 1 est dépassé !</t>
  </si>
  <si>
    <t>Please use the security cylinder roller profile lock for multi-track installation with recess in the middle sashes 606621,0002,410.</t>
  </si>
  <si>
    <t xml:space="preserve">Le poids des vantaux coulissants ne doit pas dépasser 50 kg.
Sélectionnez le rapport hauteur/largeur des vantaux coulissants de manière pragmatique afin qu’ils n'aient pas tendance à basculer lorsqu'ils sont poussés. </t>
  </si>
  <si>
    <t>Veuillez utiliser la serrure de sécurité pour installations à plusieurs voies avec encoche sur le vantail central 606621,0002,410.</t>
  </si>
  <si>
    <t>En el panel central, utilice la cerradura de seguridad para sistemas de varias vías con recorte 606621,0002,410.</t>
  </si>
  <si>
    <t>Please enter a digit greater than or equal to zero.</t>
  </si>
  <si>
    <t>Please select a glass thickness from the pull-down list.</t>
  </si>
  <si>
    <t>Entrée invalide!</t>
  </si>
  <si>
    <t>2 x embout</t>
  </si>
  <si>
    <t>2 x poignée d'embout</t>
  </si>
  <si>
    <t>4 x poignée d'embout</t>
  </si>
  <si>
    <t>1 x Secura security cylinder roller profile lock</t>
  </si>
  <si>
    <t>1 x serrure de sécurité Secura</t>
  </si>
  <si>
    <t>1 x cerradura de seguridad Secura</t>
  </si>
  <si>
    <t>2 x Secura security cylinder roller profile lock</t>
  </si>
  <si>
    <t>2 x serrure de sécurité Secura</t>
  </si>
  <si>
    <t>2 x cerradura de seguridad Secura</t>
  </si>
  <si>
    <t>1 x Secura lock adapter</t>
  </si>
  <si>
    <t>1 x adaptateur pour serrure de sécurité Secura</t>
  </si>
  <si>
    <t>1 x adaptador de cerradero Secura</t>
  </si>
  <si>
    <t>2 x Secura lock adapter</t>
  </si>
  <si>
    <t>2 x adaptateur pour serrure de sécurité Secura</t>
  </si>
  <si>
    <t>2 x adaptador de cerradero Secura</t>
  </si>
  <si>
    <t>Supra : Calcul des dimensions des profilés et des vantaux pour des installations à deux voies sans profilé d'encadrement, avec 2 embouts par porte coulissante</t>
  </si>
  <si>
    <t xml:space="preserve">Supra: Cálculador de los perfiles y dimensiones de hojas de vidrio para instalaciones de doble guía sin perfil de marco, con 2 tapas finales por puerta corredera </t>
  </si>
  <si>
    <t>Supra : Calcul des dimensions des profilés et des vantaux pour des installations à deux voies sans profilé d'encadrement, avec 1 poignée d'embout et 1 embout par porte coulissante</t>
  </si>
  <si>
    <t xml:space="preserve">Supra: Cálculador de los perfiles y dimensiones de hojas de vidrio para instalaciones de doble guía sin perfil de marco, con 1 uñero y 1 tapa final por puerta corredera </t>
  </si>
  <si>
    <t>Supra : Calcul des dimensions des profilés et des vantaux pour des installations à deux voies sans profilé d'encadrement, avec 1 poignée d'embout par porte coulissante et 1 serrure de sécurité pour sabot Secura</t>
  </si>
  <si>
    <t>Supra: Cálculador de los perfiles y dimensiones de hojas de vidrio para instalaciones de doble guía sin perfil de marco, con 1 uñero por puerta corredera y 1 cerradura de seguridad para la casaca Secura en posición central</t>
  </si>
  <si>
    <t>Supra : Calcul des dimensions des profilés et des vantaux pour des installations à trois voies sans profilé d'encadrement, avec 2 embouts par porte coulissante</t>
  </si>
  <si>
    <t xml:space="preserve">Supra: Cálculador de los perfiles y dimensiones de hojas de vidrio para instalaciones de tres guías sin perfil de marco, con 2 tapas finales por puerta corredera </t>
  </si>
  <si>
    <t>Supra : Calcul des dimensions des profilés et des vantaux pour des installations à trois voies sans profilé d'encadrement, avec 4 poignées d'embout et 2 embouts</t>
  </si>
  <si>
    <t>Supra: Cálculador de los perfiles y dimensiones de hojas de vidrio para instalaciones de tres guías sin perfil de marco, con 4 uñeros y 2 tapas finales</t>
  </si>
  <si>
    <t>Supra: Cálculador de los perfiles y dimensiones de hojas de vidrio para instalaciones de tres guías sin perfil de marco, con 1 uñero por puerta corredera a la derecha y con 1 uñero a la izquierda. 2 cerraduras de seguridad para la casaca Secura en posición central</t>
  </si>
  <si>
    <t>Supra : Calcul des dimensions des profilés et des vantaux pour des installations avec profilé d'encadrement vertical, avec 2 embouts par porte coulissante</t>
  </si>
  <si>
    <t xml:space="preserve">Supra: Cálculador de los perfiles y dimensiones de hojas de vidrio para instalaciones de doble guía con perfil de marco vertical, con 2 tapas finales por puerta corredera </t>
  </si>
  <si>
    <t>Supra : Calcul des dimensions des profilés et des vantaux pour des installations à deux voies avec profilé d'encadrement vertical, avec 1 poignée d'embout et 1 embout par porte coulissante</t>
  </si>
  <si>
    <t xml:space="preserve">Supra: Cálculador de los perfiles y dimensiones de hojas de vidrio para instalaciones de doble guía con perfil de marco vertical, con 1 uñero y 1 tapa final por puerta corredera </t>
  </si>
  <si>
    <t>Supra : Calcul des dimensions des profilés et des vantaux pour des installations à deux voies avec profilé d'encadrement vertical, avec 1 poignée d'embout par porte coulissante et 1 serrure de sécurité pour sabot Secura en position centrale</t>
  </si>
  <si>
    <t xml:space="preserve">Supra: Cálculador de los perfiles y dimensiones de hojas de vidrio para instalaciones de doble guía con perfil de marco vertical, con 1 uñero por puerta corredera y 1 cerradura de seguridad para la casaca Secura en posición central </t>
  </si>
  <si>
    <t>Supra : Calcul des dimensions des profilés et des vantaux pour des installations à deux voies avec profilé d'encadrement complet, avec 2 embouts par porte coulissante</t>
  </si>
  <si>
    <t>Supra: Cálculador de los perfiles y dimensiones de hojas de vidrio para instalaciones de doble guía con perfil de marco circunferencial, con 2 tapas finales por puerta corredera</t>
  </si>
  <si>
    <t>Supra : Calcul des dimensions des profilés et des vantaux pour des installations à deux voies avec profilé d'encadrement complet, avec 1 poignée d'embout et 1 embout par porte coulissante</t>
  </si>
  <si>
    <t>Supra: Cálculador de los perfiles y dimensiones de hojas de vidrio para instalaciones de doble guía con perfil de marco circunferencial, con 1 uñero y 1 tapa final por puerta corredera</t>
  </si>
  <si>
    <t>Supra : Calcul des dimensions des profilés et des vantaux pour des installations à deux voies avec profilé d'encadrement complet, avec 1 poignée d'embout par porte coulissante et 1 serrure de sécurité pour sabot Secura en position centrale</t>
  </si>
  <si>
    <t>Supra: Cálculador de los perfiles y dimensiones de hojas de vidrio para instalaciones de doble guía con perfil de marco circunferencial, con 1 uñero por puerta corredera y 1 cerradura de seguridad para la casaca Secura en posición central</t>
  </si>
  <si>
    <t>Poignée d'embout</t>
  </si>
  <si>
    <t>1.1 Sans profilé d'encadrement, avec 2 embouts par porte coulissante</t>
  </si>
  <si>
    <t>1.2 Sans profilé d'encadrement, avec 1 poignée d'embout et 1 embout par porte coulissante</t>
  </si>
  <si>
    <t>1.3 Sans profilé d'encadrement, avec 1 poignée d'embout par porte coulissante et 1 serrure de sécurité pour sabot Secura en position centrale</t>
  </si>
  <si>
    <t>1.4 Without frame profile, with 2 end plates per sliding door, three-tracks</t>
  </si>
  <si>
    <t>1.5 Without frame profile, with 2 end plates and 4 finger pull handles, three-tracks</t>
  </si>
  <si>
    <t>1.6 Without frame profile, with 1 finger pull handle on the right and left, 2 central Secura security cylinder roller profile locks, three-tracks</t>
  </si>
  <si>
    <t>2.1 Seulement profilé d'encadrement vertical, avec 2 embouts par porte coulissante</t>
  </si>
  <si>
    <t>2.2 Seulement profilé d'encadrement vertical, avec 1 poignée d'embout et 1 embout par porte coulissante</t>
  </si>
  <si>
    <t>2.3 Seulement profilé d'encadrement vertical, avec 1 poignée d'embout par porte coulissante et 1 serrure de sécurité pour sabot Secura en position centrale</t>
  </si>
  <si>
    <t>3.1 Profilé d'encadrement complet, avec 2 embouts par porte coulissante</t>
  </si>
  <si>
    <t>3.2 Profilé d'encadrement complet, avec 1 poignée d'embout et 1 embout par porte coulissante</t>
  </si>
  <si>
    <t>3.3 Profilé d'encadrement complet, avec 1 poignée d'embout par porte coulissante et 1 serrure de sécurité pour sabot Secura en position centrale</t>
  </si>
  <si>
    <t>Length of roller profile (sash with lock adapter)</t>
  </si>
  <si>
    <t>Longueur des profilés sabot (vantail avec adaptateur pour serrure de sécurité Secura)</t>
  </si>
  <si>
    <t>Longitud del perfil de casaca (hoja con adaptador de cerradero)</t>
  </si>
  <si>
    <t>Control del peso, de la relación altura/anchura y de la anchura mínima de la hoja</t>
  </si>
  <si>
    <t>Atención: ¡Se ha sobrepasado la relación altura/anchura máxima admisible de 2,5: 1!</t>
  </si>
  <si>
    <t>L = largeur d’ouverture
H = hauteur du système (hauteur d’installation)
X = longueur des profilés sabot
U = chevauchement des vantaux coulissants
b = largeur de verre des vantaux coulissants
Z = hauteur de verre des vantaux coulissants</t>
  </si>
  <si>
    <t xml:space="preserve">El peso de las hojas correderas no debe superar los 50 kg.
Seleccione la relación entre la altura y la anchura de las hojas correderas de forma práctica para que no tiendan a volcarse al empujarlas. </t>
  </si>
  <si>
    <t>Das Flügelgewicht der Schiebeflügel darf 25 kg nicht überschreiten. 
Das Verhältnis von Höhe zu Breite der Schiebeflügel darf maximal 
2,5 : 1 betragen.
Die Mindestbreite der Schiebeflügel darf 350 mm nicht unterschreiten.
Die maximale Scheibenhöhe darf 1000 mm nicht überschreiten.</t>
  </si>
  <si>
    <t>The weight of the sliding sashes must not exceed 25 kg. 
The maximum height-width ratio of the sliding sashes is 2.5 : 1
The minimum width of the sliding sashes must not be less than 350 mm.
The maximum sash height must not exceed 1000 mm.</t>
  </si>
  <si>
    <t>Le poids des vantaux coulissants ne doit pas dépasser 25 kg. 
Le rapport hauteur/largeur des vantaux coulissants ne doit pas dépasser 2,5 : 1.
La largeur minimale des vantaux coulissants ne doit pas être inférieure à 350 mm.
La hauteur maximale de la vitre ne doit pas dépasser 1000 mm.</t>
  </si>
  <si>
    <t>El peso de las hojas correderas no debe superar los 25 kg. 
La relación altura/anchura de las hojas correderas no debe ser más de 2,5 : 1.
La anchura mínima de las hojas correderas no debe ser inferior a 350 mm.
La altura máxima de las hojas no debe superar los 1000 mm.</t>
  </si>
  <si>
    <t>= veraltete Texte bzgl. e-Secura</t>
  </si>
  <si>
    <t>L = Lichte Weite
H = Systemhöhe (Einbauhöhe)
X = Länge Laufschuh-Profil (Flügel mit Gegenadapter)
Y =Länge Laufschuh-Profil (Flügel mit eigentl. e-Secura-Schloss)
U = Überlappung Schiebeflügel
b = Glasbreite Schiebeflügel
Z = Glashöhe Schiebeflügel</t>
  </si>
  <si>
    <t>L = clear width
H = system height (installation height)
X = length of roller profile (sash with lock adapter)
Y = length of roller profile (sash with actual e-Secura lock)
U = overlap of sliding sashes
b = glass width of sliding sashes
Z = glass height of sliding sashes</t>
  </si>
  <si>
    <t>L = largeur d’ouverture
H = hauteur du système (hauteur d’installation)
X = longueur des profilés sabot (vantail avec adaptateur pour serrure de sécurité)
Y = longueur des profilés sabot (vantail avec propre serrure e-Secura)
U = chevauchement des vantaux coulissants
b = largeur de verre des vantaux coulissants
Z = hauteur de verre des vantaux coulissants</t>
  </si>
  <si>
    <t>L = apertura útil
H = altura del sistema (altura de instalación)
X = longitud del perfil de casaca (hoja con adaptador de cerradero)
Y = longitud del perfil de casaca (hoja con cerradura e-Secura)
U = solape de las hojas correderas
b = anchura de vidrio de las hojas correderas
Z = altura de vidrio de las hojas correderas</t>
  </si>
  <si>
    <t>instalaciones de tres guías</t>
  </si>
  <si>
    <t>installations à trois voies</t>
  </si>
  <si>
    <t>three-track installations</t>
  </si>
  <si>
    <t>dreibahnige Anlagen</t>
  </si>
  <si>
    <t>instalaciones de doble guía</t>
  </si>
  <si>
    <t>installations à deux voies</t>
  </si>
  <si>
    <t>twin-track installations</t>
  </si>
  <si>
    <t>zweibahnige Anlagen</t>
  </si>
  <si>
    <t>Glasbeschläge mit System</t>
  </si>
  <si>
    <t>Herraje innovador para vidrio</t>
  </si>
  <si>
    <t>Ferrures pour verre innovatrices</t>
  </si>
  <si>
    <t>Glass fittings with logic</t>
  </si>
  <si>
    <t>Willach übernimmt keine Haftung für eventuelle Schäden jeglicher Art, die aus der Benutzung dieses Profil- und Glasmaßrechners entstehen könnten. (17.11.2025)</t>
  </si>
  <si>
    <t>Willach does not assume any liability for damage of any kind that could arise as a result of using this profile and glass dimensions calculator. (November 17, 2025)</t>
  </si>
  <si>
    <t>Willach décline toute responsabilité en cas de dommages de tous genres résultant de l'utilisation du présent calculateur de dimensions des profilés et vantaux. (17.11.2025)</t>
  </si>
  <si>
    <t>Willach no asume ninguna responsabilidad por posibles daños de cualquier índole que podrían derivarse del uso de esta calculadora de anchura de hoja y longitud de perfil. (17 de noviembre de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</si>
</sst>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6"/>
      <color theme="0"/>
      <name val="Arial"/>
      <family val="2"/>
    </font>
    <font>
      <b/>
      <sz val="9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9C0006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Calibri"/>
      <family val="2"/>
      <scheme val="minor"/>
    </font>
    <font>
      <sz val="10"/>
      <color rgb="FFF43E1A"/>
      <name val="Arial"/>
      <family val="2"/>
    </font>
    <font>
      <sz val="9"/>
      <color rgb="FFF43E1A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0" fillId="6" borderId="0" applyNumberFormat="0" applyBorder="0" applyAlignment="0" applyProtection="0"/>
    <xf numFmtId="0" fontId="15" fillId="0" borderId="0"/>
    <xf numFmtId="0" fontId="17" fillId="0" borderId="0" applyNumberFormat="0" applyFill="0" applyBorder="0" applyAlignment="0" applyProtection="0"/>
    <xf numFmtId="0" fontId="1" fillId="0" borderId="0"/>
  </cellStyleXfs>
  <cellXfs count="246">
    <xf numFmtId="0" fontId="0" fillId="0" borderId="0" xfId="0"/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4" fontId="12" fillId="9" borderId="1" xfId="1" applyNumberFormat="1" applyFont="1" applyFill="1" applyBorder="1" applyProtection="1"/>
    <xf numFmtId="0" fontId="15" fillId="0" borderId="0" xfId="2" applyProtection="1"/>
    <xf numFmtId="164" fontId="15" fillId="0" borderId="0" xfId="2" applyNumberFormat="1" applyProtection="1"/>
    <xf numFmtId="0" fontId="1" fillId="0" borderId="0" xfId="2" applyFont="1" applyAlignment="1" applyProtection="1">
      <alignment horizontal="left"/>
    </xf>
    <xf numFmtId="16" fontId="15" fillId="0" borderId="0" xfId="2" applyNumberFormat="1" applyProtection="1"/>
    <xf numFmtId="0" fontId="11" fillId="0" borderId="0" xfId="2" applyFont="1" applyProtection="1"/>
    <xf numFmtId="0" fontId="11" fillId="0" borderId="12" xfId="2" applyFont="1" applyBorder="1" applyProtection="1"/>
    <xf numFmtId="0" fontId="11" fillId="0" borderId="12" xfId="2" applyFont="1" applyBorder="1" applyAlignment="1" applyProtection="1">
      <alignment horizontal="left" vertical="top"/>
    </xf>
    <xf numFmtId="0" fontId="11" fillId="0" borderId="12" xfId="2" applyFont="1" applyBorder="1" applyAlignment="1" applyProtection="1">
      <alignment vertical="top" wrapText="1"/>
    </xf>
    <xf numFmtId="0" fontId="11" fillId="0" borderId="12" xfId="2" applyFont="1" applyBorder="1" applyAlignment="1" applyProtection="1">
      <alignment wrapText="1"/>
    </xf>
    <xf numFmtId="0" fontId="11" fillId="0" borderId="12" xfId="2" applyFont="1" applyBorder="1" applyAlignment="1" applyProtection="1">
      <alignment horizontal="center"/>
    </xf>
    <xf numFmtId="164" fontId="11" fillId="0" borderId="12" xfId="2" applyNumberFormat="1" applyFont="1" applyBorder="1" applyProtection="1"/>
    <xf numFmtId="0" fontId="1" fillId="0" borderId="12" xfId="2" applyFont="1" applyBorder="1" applyAlignment="1" applyProtection="1">
      <alignment horizontal="left"/>
    </xf>
    <xf numFmtId="0" fontId="11" fillId="0" borderId="20" xfId="2" applyFont="1" applyBorder="1" applyProtection="1"/>
    <xf numFmtId="0" fontId="11" fillId="0" borderId="19" xfId="2" applyFont="1" applyBorder="1" applyAlignment="1" applyProtection="1">
      <alignment horizontal="left" vertical="top"/>
    </xf>
    <xf numFmtId="0" fontId="11" fillId="0" borderId="0" xfId="2" applyFont="1" applyBorder="1" applyProtection="1"/>
    <xf numFmtId="0" fontId="11" fillId="0" borderId="19" xfId="2" applyFont="1" applyBorder="1" applyProtection="1"/>
    <xf numFmtId="0" fontId="2" fillId="0" borderId="0" xfId="2" applyFont="1" applyFill="1" applyBorder="1" applyAlignment="1" applyProtection="1">
      <alignment horizontal="center"/>
    </xf>
    <xf numFmtId="0" fontId="11" fillId="0" borderId="15" xfId="2" applyFont="1" applyBorder="1" applyAlignment="1" applyProtection="1">
      <alignment horizontal="left" vertical="top"/>
    </xf>
    <xf numFmtId="0" fontId="11" fillId="0" borderId="0" xfId="2" applyFont="1" applyBorder="1" applyAlignment="1" applyProtection="1">
      <alignment vertical="top" wrapText="1"/>
    </xf>
    <xf numFmtId="0" fontId="11" fillId="0" borderId="15" xfId="2" applyFont="1" applyBorder="1" applyProtection="1"/>
    <xf numFmtId="0" fontId="11" fillId="0" borderId="0" xfId="2" applyFont="1" applyFill="1" applyBorder="1" applyProtection="1"/>
    <xf numFmtId="0" fontId="11" fillId="0" borderId="16" xfId="2" applyFont="1" applyBorder="1" applyProtection="1"/>
    <xf numFmtId="0" fontId="11" fillId="0" borderId="16" xfId="2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horizontal="left" indent="1"/>
    </xf>
    <xf numFmtId="0" fontId="11" fillId="0" borderId="0" xfId="2" applyFont="1" applyFill="1" applyBorder="1" applyAlignment="1" applyProtection="1">
      <alignment horizontal="center" vertical="center"/>
    </xf>
    <xf numFmtId="0" fontId="5" fillId="0" borderId="16" xfId="2" applyFont="1" applyBorder="1" applyAlignment="1" applyProtection="1">
      <alignment horizontal="center"/>
    </xf>
    <xf numFmtId="0" fontId="11" fillId="0" borderId="0" xfId="2" applyFont="1" applyFill="1" applyBorder="1" applyAlignment="1" applyProtection="1">
      <alignment horizontal="left" indent="1"/>
    </xf>
    <xf numFmtId="0" fontId="15" fillId="0" borderId="0" xfId="2" applyBorder="1" applyAlignment="1" applyProtection="1"/>
    <xf numFmtId="4" fontId="11" fillId="0" borderId="0" xfId="2" applyNumberFormat="1" applyFont="1" applyBorder="1" applyProtection="1"/>
    <xf numFmtId="0" fontId="11" fillId="0" borderId="0" xfId="2" applyFont="1" applyBorder="1" applyAlignment="1" applyProtection="1">
      <alignment horizontal="left"/>
    </xf>
    <xf numFmtId="0" fontId="11" fillId="0" borderId="0" xfId="2" applyFont="1" applyBorder="1" applyAlignment="1" applyProtection="1">
      <alignment horizontal="center"/>
    </xf>
    <xf numFmtId="0" fontId="11" fillId="0" borderId="17" xfId="2" applyFont="1" applyBorder="1" applyProtection="1"/>
    <xf numFmtId="0" fontId="11" fillId="0" borderId="18" xfId="2" applyFont="1" applyBorder="1" applyAlignment="1" applyProtection="1">
      <alignment horizontal="center"/>
    </xf>
    <xf numFmtId="164" fontId="11" fillId="0" borderId="11" xfId="2" applyNumberFormat="1" applyFont="1" applyBorder="1" applyProtection="1"/>
    <xf numFmtId="0" fontId="3" fillId="0" borderId="11" xfId="2" applyFont="1" applyBorder="1" applyAlignment="1" applyProtection="1">
      <alignment horizontal="left"/>
    </xf>
    <xf numFmtId="0" fontId="2" fillId="0" borderId="11" xfId="2" applyFont="1" applyBorder="1" applyAlignment="1" applyProtection="1">
      <alignment horizontal="center"/>
    </xf>
    <xf numFmtId="0" fontId="11" fillId="0" borderId="18" xfId="2" applyFont="1" applyBorder="1" applyProtection="1"/>
    <xf numFmtId="0" fontId="11" fillId="0" borderId="11" xfId="2" applyFont="1" applyBorder="1" applyProtection="1"/>
    <xf numFmtId="0" fontId="2" fillId="8" borderId="18" xfId="2" applyFont="1" applyFill="1" applyBorder="1" applyAlignment="1" applyProtection="1">
      <alignment vertical="center"/>
    </xf>
    <xf numFmtId="0" fontId="3" fillId="8" borderId="17" xfId="2" applyFont="1" applyFill="1" applyBorder="1" applyAlignment="1" applyProtection="1">
      <alignment vertical="center"/>
    </xf>
    <xf numFmtId="0" fontId="11" fillId="0" borderId="0" xfId="2" applyFont="1" applyFill="1" applyProtection="1"/>
    <xf numFmtId="0" fontId="11" fillId="0" borderId="0" xfId="2" applyFont="1" applyAlignment="1" applyProtection="1">
      <alignment horizontal="center"/>
    </xf>
    <xf numFmtId="164" fontId="2" fillId="0" borderId="0" xfId="2" applyNumberFormat="1" applyFont="1" applyAlignment="1" applyProtection="1">
      <alignment horizontal="center"/>
    </xf>
    <xf numFmtId="0" fontId="15" fillId="0" borderId="20" xfId="2" applyBorder="1" applyAlignment="1" applyProtection="1"/>
    <xf numFmtId="0" fontId="15" fillId="0" borderId="19" xfId="2" applyBorder="1" applyAlignment="1" applyProtection="1"/>
    <xf numFmtId="0" fontId="11" fillId="0" borderId="20" xfId="2" applyFont="1" applyBorder="1" applyAlignment="1" applyProtection="1">
      <alignment vertical="center"/>
    </xf>
    <xf numFmtId="0" fontId="11" fillId="0" borderId="12" xfId="2" applyFont="1" applyBorder="1" applyAlignment="1" applyProtection="1">
      <alignment vertical="center"/>
    </xf>
    <xf numFmtId="0" fontId="11" fillId="0" borderId="19" xfId="2" applyFont="1" applyBorder="1" applyAlignment="1" applyProtection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1" fillId="0" borderId="20" xfId="2" applyFont="1" applyBorder="1" applyAlignment="1" applyProtection="1">
      <alignment horizontal="center" vertical="center"/>
    </xf>
    <xf numFmtId="164" fontId="11" fillId="0" borderId="12" xfId="2" applyNumberFormat="1" applyFont="1" applyBorder="1" applyAlignment="1" applyProtection="1">
      <alignment vertical="center"/>
    </xf>
    <xf numFmtId="0" fontId="3" fillId="0" borderId="12" xfId="2" applyFont="1" applyBorder="1" applyAlignment="1" applyProtection="1">
      <alignment horizontal="left" vertical="center"/>
    </xf>
    <xf numFmtId="0" fontId="2" fillId="0" borderId="12" xfId="2" applyFont="1" applyBorder="1" applyAlignment="1" applyProtection="1">
      <alignment horizontal="center" vertical="center"/>
    </xf>
    <xf numFmtId="0" fontId="11" fillId="0" borderId="0" xfId="2" applyFont="1" applyAlignment="1" applyProtection="1">
      <alignment vertical="center"/>
    </xf>
    <xf numFmtId="0" fontId="15" fillId="0" borderId="0" xfId="2" applyBorder="1" applyAlignment="1" applyProtection="1">
      <alignment vertical="center"/>
    </xf>
    <xf numFmtId="0" fontId="11" fillId="0" borderId="15" xfId="2" applyFont="1" applyFill="1" applyBorder="1" applyAlignment="1" applyProtection="1">
      <alignment vertical="center"/>
    </xf>
    <xf numFmtId="3" fontId="11" fillId="0" borderId="1" xfId="2" applyNumberFormat="1" applyFont="1" applyBorder="1" applyAlignment="1" applyProtection="1">
      <alignment vertical="center"/>
    </xf>
    <xf numFmtId="0" fontId="11" fillId="0" borderId="15" xfId="2" applyFont="1" applyBorder="1" applyAlignment="1" applyProtection="1">
      <alignment vertical="center"/>
    </xf>
    <xf numFmtId="0" fontId="5" fillId="0" borderId="0" xfId="2" applyFont="1" applyFill="1" applyBorder="1" applyAlignment="1" applyProtection="1">
      <alignment horizontal="left" vertical="center"/>
    </xf>
    <xf numFmtId="0" fontId="11" fillId="0" borderId="16" xfId="2" applyFont="1" applyBorder="1" applyAlignment="1" applyProtection="1">
      <alignment horizontal="center" vertical="center"/>
    </xf>
    <xf numFmtId="0" fontId="11" fillId="0" borderId="8" xfId="2" applyFont="1" applyBorder="1" applyAlignment="1" applyProtection="1">
      <alignment vertical="center"/>
    </xf>
    <xf numFmtId="0" fontId="11" fillId="0" borderId="1" xfId="2" applyFont="1" applyBorder="1" applyAlignment="1" applyProtection="1">
      <alignment vertical="center"/>
    </xf>
    <xf numFmtId="0" fontId="5" fillId="0" borderId="15" xfId="2" applyFont="1" applyFill="1" applyBorder="1" applyAlignment="1" applyProtection="1">
      <alignment horizontal="left" vertical="center"/>
    </xf>
    <xf numFmtId="164" fontId="11" fillId="0" borderId="0" xfId="2" applyNumberFormat="1" applyFont="1" applyBorder="1" applyAlignment="1" applyProtection="1">
      <alignment vertical="center"/>
    </xf>
    <xf numFmtId="0" fontId="1" fillId="0" borderId="0" xfId="2" applyFont="1" applyBorder="1" applyAlignment="1" applyProtection="1">
      <alignment horizontal="left" vertical="center"/>
    </xf>
    <xf numFmtId="0" fontId="11" fillId="0" borderId="0" xfId="2" applyFont="1" applyBorder="1" applyAlignment="1" applyProtection="1">
      <alignment vertical="center"/>
    </xf>
    <xf numFmtId="3" fontId="11" fillId="0" borderId="12" xfId="2" applyNumberFormat="1" applyFont="1" applyFill="1" applyBorder="1" applyAlignment="1" applyProtection="1">
      <alignment vertical="center"/>
    </xf>
    <xf numFmtId="0" fontId="11" fillId="0" borderId="12" xfId="2" applyFont="1" applyFill="1" applyBorder="1" applyAlignment="1" applyProtection="1">
      <alignment horizontal="left" vertical="center"/>
    </xf>
    <xf numFmtId="0" fontId="11" fillId="0" borderId="15" xfId="2" applyFont="1" applyFill="1" applyBorder="1" applyAlignment="1" applyProtection="1">
      <alignment horizontal="left" vertical="center"/>
    </xf>
    <xf numFmtId="0" fontId="11" fillId="0" borderId="16" xfId="2" applyFont="1" applyBorder="1" applyAlignment="1" applyProtection="1">
      <alignment vertical="center"/>
    </xf>
    <xf numFmtId="3" fontId="11" fillId="3" borderId="1" xfId="2" applyNumberFormat="1" applyFont="1" applyFill="1" applyBorder="1" applyAlignment="1" applyProtection="1">
      <alignment vertical="center"/>
      <protection locked="0"/>
    </xf>
    <xf numFmtId="0" fontId="2" fillId="0" borderId="1" xfId="2" applyFont="1" applyBorder="1" applyAlignment="1" applyProtection="1">
      <alignment horizontal="center" vertical="center"/>
    </xf>
    <xf numFmtId="4" fontId="11" fillId="0" borderId="0" xfId="2" applyNumberFormat="1" applyFont="1" applyBorder="1" applyAlignment="1" applyProtection="1">
      <alignment vertical="center"/>
    </xf>
    <xf numFmtId="0" fontId="2" fillId="0" borderId="0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left" vertical="center"/>
    </xf>
    <xf numFmtId="3" fontId="11" fillId="0" borderId="0" xfId="2" applyNumberFormat="1" applyFont="1" applyBorder="1" applyAlignment="1" applyProtection="1">
      <alignment vertical="center"/>
    </xf>
    <xf numFmtId="0" fontId="2" fillId="0" borderId="15" xfId="2" applyFont="1" applyFill="1" applyBorder="1" applyAlignment="1" applyProtection="1">
      <alignment horizontal="center" vertical="center"/>
    </xf>
    <xf numFmtId="0" fontId="11" fillId="0" borderId="18" xfId="2" applyFont="1" applyBorder="1" applyAlignment="1" applyProtection="1">
      <alignment horizontal="center" vertical="center"/>
    </xf>
    <xf numFmtId="164" fontId="11" fillId="0" borderId="11" xfId="2" applyNumberFormat="1" applyFont="1" applyBorder="1" applyAlignment="1" applyProtection="1">
      <alignment vertical="center"/>
    </xf>
    <xf numFmtId="0" fontId="3" fillId="0" borderId="11" xfId="2" applyFont="1" applyBorder="1" applyAlignment="1" applyProtection="1">
      <alignment horizontal="left" vertical="center"/>
    </xf>
    <xf numFmtId="0" fontId="2" fillId="0" borderId="11" xfId="2" applyFont="1" applyBorder="1" applyAlignment="1" applyProtection="1">
      <alignment horizontal="center" vertical="center"/>
    </xf>
    <xf numFmtId="0" fontId="11" fillId="0" borderId="17" xfId="2" applyFont="1" applyBorder="1" applyAlignment="1" applyProtection="1">
      <alignment vertical="center"/>
    </xf>
    <xf numFmtId="0" fontId="2" fillId="8" borderId="8" xfId="2" applyFont="1" applyFill="1" applyBorder="1" applyAlignment="1" applyProtection="1">
      <alignment vertical="center"/>
    </xf>
    <xf numFmtId="0" fontId="3" fillId="8" borderId="6" xfId="2" applyFont="1" applyFill="1" applyBorder="1" applyAlignment="1" applyProtection="1">
      <alignment vertical="center"/>
    </xf>
    <xf numFmtId="0" fontId="11" fillId="0" borderId="0" xfId="2" applyFont="1" applyBorder="1" applyAlignment="1" applyProtection="1">
      <alignment horizontal="center" vertical="center"/>
    </xf>
    <xf numFmtId="0" fontId="3" fillId="0" borderId="0" xfId="2" applyFont="1" applyBorder="1" applyAlignment="1" applyProtection="1">
      <alignment horizontal="left" vertical="center"/>
    </xf>
    <xf numFmtId="0" fontId="11" fillId="0" borderId="0" xfId="2" applyFont="1" applyFill="1" applyBorder="1" applyAlignment="1" applyProtection="1">
      <alignment horizontal="left" vertical="center"/>
    </xf>
    <xf numFmtId="0" fontId="5" fillId="0" borderId="0" xfId="2" applyFont="1" applyFill="1" applyBorder="1" applyAlignment="1" applyProtection="1">
      <alignment horizontal="center" vertical="center"/>
    </xf>
    <xf numFmtId="0" fontId="11" fillId="0" borderId="0" xfId="2" applyFont="1" applyBorder="1" applyAlignment="1" applyProtection="1">
      <alignment horizontal="left" vertical="center" wrapText="1"/>
    </xf>
    <xf numFmtId="3" fontId="11" fillId="0" borderId="0" xfId="2" applyNumberFormat="1" applyFont="1" applyFill="1" applyBorder="1" applyAlignment="1" applyProtection="1">
      <alignment vertical="center"/>
      <protection locked="0"/>
    </xf>
    <xf numFmtId="0" fontId="16" fillId="0" borderId="0" xfId="2" applyFont="1" applyFill="1" applyAlignment="1" applyProtection="1"/>
    <xf numFmtId="0" fontId="15" fillId="0" borderId="0" xfId="2" applyFill="1" applyProtection="1"/>
    <xf numFmtId="0" fontId="16" fillId="0" borderId="11" xfId="2" applyFont="1" applyFill="1" applyBorder="1" applyAlignment="1" applyProtection="1"/>
    <xf numFmtId="0" fontId="7" fillId="4" borderId="11" xfId="2" applyFont="1" applyFill="1" applyBorder="1" applyAlignment="1" applyProtection="1">
      <alignment horizontal="left"/>
    </xf>
    <xf numFmtId="0" fontId="7" fillId="4" borderId="11" xfId="2" applyFont="1" applyFill="1" applyBorder="1" applyAlignment="1" applyProtection="1">
      <alignment horizontal="center"/>
    </xf>
    <xf numFmtId="0" fontId="6" fillId="4" borderId="11" xfId="2" applyFont="1" applyFill="1" applyBorder="1" applyAlignment="1" applyProtection="1">
      <alignment horizontal="center" vertical="center"/>
    </xf>
    <xf numFmtId="0" fontId="6" fillId="4" borderId="7" xfId="2" applyFont="1" applyFill="1" applyBorder="1" applyAlignment="1" applyProtection="1">
      <alignment horizontal="center"/>
    </xf>
    <xf numFmtId="0" fontId="6" fillId="4" borderId="6" xfId="2" applyFont="1" applyFill="1" applyBorder="1" applyAlignment="1" applyProtection="1"/>
    <xf numFmtId="0" fontId="4" fillId="0" borderId="0" xfId="2" applyFont="1" applyBorder="1" applyAlignment="1" applyProtection="1">
      <alignment horizontal="center" vertical="center"/>
    </xf>
    <xf numFmtId="3" fontId="11" fillId="0" borderId="0" xfId="2" applyNumberFormat="1" applyFont="1" applyFill="1" applyBorder="1" applyAlignment="1" applyProtection="1">
      <alignment vertical="center"/>
    </xf>
    <xf numFmtId="0" fontId="11" fillId="0" borderId="11" xfId="2" applyFont="1" applyBorder="1" applyAlignment="1" applyProtection="1">
      <alignment vertical="center"/>
    </xf>
    <xf numFmtId="0" fontId="1" fillId="0" borderId="11" xfId="2" applyFont="1" applyBorder="1" applyAlignment="1" applyProtection="1">
      <alignment horizontal="left" vertical="center"/>
    </xf>
    <xf numFmtId="0" fontId="13" fillId="0" borderId="0" xfId="2" applyFont="1" applyFill="1" applyBorder="1" applyAlignment="1" applyProtection="1">
      <alignment vertical="center"/>
    </xf>
    <xf numFmtId="0" fontId="11" fillId="0" borderId="16" xfId="2" applyFont="1" applyFill="1" applyBorder="1" applyAlignment="1" applyProtection="1">
      <alignment horizontal="center"/>
    </xf>
    <xf numFmtId="0" fontId="5" fillId="0" borderId="16" xfId="2" applyFont="1" applyFill="1" applyBorder="1" applyAlignment="1" applyProtection="1">
      <alignment horizontal="center"/>
    </xf>
    <xf numFmtId="0" fontId="11" fillId="0" borderId="16" xfId="2" applyFont="1" applyFill="1" applyBorder="1" applyProtection="1"/>
    <xf numFmtId="0" fontId="14" fillId="0" borderId="16" xfId="2" applyFont="1" applyFill="1" applyBorder="1" applyAlignment="1" applyProtection="1">
      <alignment vertical="center"/>
    </xf>
    <xf numFmtId="0" fontId="13" fillId="0" borderId="0" xfId="2" applyFont="1" applyFill="1" applyBorder="1" applyAlignment="1" applyProtection="1">
      <alignment vertical="center" wrapText="1"/>
    </xf>
    <xf numFmtId="4" fontId="12" fillId="0" borderId="0" xfId="2" applyNumberFormat="1" applyFont="1" applyFill="1" applyBorder="1" applyProtection="1"/>
    <xf numFmtId="3" fontId="12" fillId="0" borderId="0" xfId="2" applyNumberFormat="1" applyFont="1" applyFill="1" applyBorder="1" applyProtection="1"/>
    <xf numFmtId="0" fontId="17" fillId="0" borderId="14" xfId="3" applyBorder="1" applyAlignment="1">
      <alignment horizontal="left" vertical="center" wrapText="1"/>
    </xf>
    <xf numFmtId="0" fontId="2" fillId="0" borderId="0" xfId="2" applyFont="1" applyBorder="1" applyAlignment="1" applyProtection="1">
      <alignment vertical="center"/>
    </xf>
    <xf numFmtId="0" fontId="17" fillId="0" borderId="0" xfId="3" applyBorder="1" applyAlignment="1">
      <alignment horizontal="left" vertical="center" wrapText="1"/>
    </xf>
    <xf numFmtId="0" fontId="8" fillId="0" borderId="0" xfId="0" applyFont="1" applyBorder="1"/>
    <xf numFmtId="0" fontId="6" fillId="4" borderId="11" xfId="2" applyFont="1" applyFill="1" applyBorder="1" applyAlignment="1" applyProtection="1">
      <alignment horizontal="center"/>
    </xf>
    <xf numFmtId="0" fontId="2" fillId="0" borderId="0" xfId="2" applyFont="1" applyFill="1" applyBorder="1" applyAlignment="1" applyProtection="1">
      <alignment horizontal="center" vertical="center"/>
    </xf>
    <xf numFmtId="0" fontId="11" fillId="0" borderId="0" xfId="2" applyFont="1" applyBorder="1" applyAlignment="1" applyProtection="1">
      <alignment horizontal="left" vertical="center"/>
    </xf>
    <xf numFmtId="0" fontId="11" fillId="0" borderId="0" xfId="2" applyFont="1" applyFill="1" applyBorder="1" applyAlignment="1" applyProtection="1">
      <alignment horizontal="left"/>
    </xf>
    <xf numFmtId="0" fontId="11" fillId="0" borderId="6" xfId="2" applyFont="1" applyBorder="1" applyAlignment="1" applyProtection="1">
      <alignment horizontal="left"/>
    </xf>
    <xf numFmtId="0" fontId="11" fillId="0" borderId="8" xfId="2" applyFont="1" applyBorder="1" applyAlignment="1" applyProtection="1">
      <alignment horizontal="left"/>
    </xf>
    <xf numFmtId="3" fontId="11" fillId="3" borderId="1" xfId="2" applyNumberFormat="1" applyFont="1" applyFill="1" applyBorder="1" applyAlignment="1" applyProtection="1">
      <alignment vertical="center"/>
    </xf>
    <xf numFmtId="3" fontId="11" fillId="2" borderId="1" xfId="2" applyNumberFormat="1" applyFont="1" applyFill="1" applyBorder="1" applyAlignment="1" applyProtection="1">
      <alignment vertical="center"/>
    </xf>
    <xf numFmtId="0" fontId="15" fillId="0" borderId="0" xfId="2" applyAlignment="1" applyProtection="1"/>
    <xf numFmtId="0" fontId="15" fillId="0" borderId="0" xfId="2" applyFill="1" applyAlignment="1" applyProtection="1"/>
    <xf numFmtId="0" fontId="11" fillId="0" borderId="0" xfId="2" applyFont="1" applyAlignment="1" applyProtection="1"/>
    <xf numFmtId="0" fontId="11" fillId="0" borderId="0" xfId="2" applyFont="1" applyBorder="1" applyAlignment="1" applyProtection="1"/>
    <xf numFmtId="0" fontId="11" fillId="0" borderId="0" xfId="2" applyFont="1" applyFill="1" applyAlignment="1" applyProtection="1"/>
    <xf numFmtId="0" fontId="11" fillId="0" borderId="17" xfId="2" applyFont="1" applyBorder="1" applyAlignment="1" applyProtection="1"/>
    <xf numFmtId="0" fontId="11" fillId="0" borderId="11" xfId="2" applyFont="1" applyBorder="1" applyAlignment="1" applyProtection="1"/>
    <xf numFmtId="0" fontId="11" fillId="0" borderId="18" xfId="2" applyFont="1" applyBorder="1" applyAlignment="1" applyProtection="1"/>
    <xf numFmtId="0" fontId="11" fillId="0" borderId="0" xfId="2" applyFont="1" applyFill="1" applyBorder="1" applyAlignment="1" applyProtection="1"/>
    <xf numFmtId="164" fontId="11" fillId="0" borderId="11" xfId="2" applyNumberFormat="1" applyFont="1" applyBorder="1" applyAlignment="1" applyProtection="1"/>
    <xf numFmtId="0" fontId="11" fillId="0" borderId="15" xfId="2" applyFont="1" applyBorder="1" applyAlignment="1" applyProtection="1"/>
    <xf numFmtId="0" fontId="11" fillId="0" borderId="16" xfId="2" applyFont="1" applyBorder="1" applyAlignment="1" applyProtection="1"/>
    <xf numFmtId="0" fontId="5" fillId="0" borderId="0" xfId="2" applyFont="1" applyFill="1" applyBorder="1" applyAlignment="1" applyProtection="1">
      <alignment horizontal="left"/>
    </xf>
    <xf numFmtId="4" fontId="11" fillId="0" borderId="0" xfId="2" applyNumberFormat="1" applyFont="1" applyBorder="1" applyAlignment="1" applyProtection="1"/>
    <xf numFmtId="4" fontId="12" fillId="0" borderId="0" xfId="2" applyNumberFormat="1" applyFont="1" applyFill="1" applyBorder="1" applyAlignment="1" applyProtection="1"/>
    <xf numFmtId="0" fontId="11" fillId="0" borderId="16" xfId="2" applyFont="1" applyFill="1" applyBorder="1" applyAlignment="1" applyProtection="1"/>
    <xf numFmtId="0" fontId="11" fillId="0" borderId="0" xfId="2" applyFont="1" applyBorder="1" applyAlignment="1" applyProtection="1">
      <alignment vertical="top"/>
    </xf>
    <xf numFmtId="3" fontId="12" fillId="0" borderId="0" xfId="2" applyNumberFormat="1" applyFont="1" applyFill="1" applyBorder="1" applyAlignment="1" applyProtection="1"/>
    <xf numFmtId="0" fontId="11" fillId="0" borderId="19" xfId="2" applyFont="1" applyBorder="1" applyAlignment="1" applyProtection="1"/>
    <xf numFmtId="0" fontId="11" fillId="0" borderId="12" xfId="2" applyFont="1" applyBorder="1" applyAlignment="1" applyProtection="1"/>
    <xf numFmtId="0" fontId="11" fillId="0" borderId="20" xfId="2" applyFont="1" applyBorder="1" applyAlignment="1" applyProtection="1"/>
    <xf numFmtId="164" fontId="11" fillId="0" borderId="12" xfId="2" applyNumberFormat="1" applyFont="1" applyBorder="1" applyAlignment="1" applyProtection="1"/>
    <xf numFmtId="0" fontId="11" fillId="0" borderId="12" xfId="2" applyFont="1" applyBorder="1" applyAlignment="1" applyProtection="1">
      <alignment vertical="top"/>
    </xf>
    <xf numFmtId="164" fontId="15" fillId="0" borderId="0" xfId="2" applyNumberFormat="1" applyAlignment="1" applyProtection="1"/>
    <xf numFmtId="16" fontId="15" fillId="0" borderId="0" xfId="2" applyNumberFormat="1" applyAlignment="1" applyProtection="1"/>
    <xf numFmtId="0" fontId="8" fillId="0" borderId="9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0" fontId="8" fillId="0" borderId="21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2" xfId="0" applyNumberFormat="1" applyFont="1" applyBorder="1" applyAlignment="1" applyProtection="1">
      <alignment horizontal="center"/>
    </xf>
    <xf numFmtId="0" fontId="8" fillId="0" borderId="5" xfId="0" applyNumberFormat="1" applyFont="1" applyBorder="1" applyAlignment="1" applyProtection="1">
      <alignment horizontal="center"/>
    </xf>
    <xf numFmtId="0" fontId="17" fillId="0" borderId="21" xfId="3" applyBorder="1" applyAlignment="1">
      <alignment horizontal="left" vertical="center" wrapText="1"/>
    </xf>
    <xf numFmtId="0" fontId="17" fillId="0" borderId="22" xfId="3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17" fillId="0" borderId="23" xfId="3" applyBorder="1" applyAlignment="1">
      <alignment horizontal="left" vertical="center" wrapText="1"/>
    </xf>
    <xf numFmtId="0" fontId="17" fillId="0" borderId="24" xfId="3" applyBorder="1" applyAlignment="1">
      <alignment horizontal="left" vertical="center" wrapText="1"/>
    </xf>
    <xf numFmtId="0" fontId="9" fillId="5" borderId="13" xfId="0" applyFont="1" applyFill="1" applyBorder="1" applyAlignment="1">
      <alignment horizontal="left" vertical="center" wrapText="1"/>
    </xf>
    <xf numFmtId="0" fontId="17" fillId="0" borderId="2" xfId="3" applyBorder="1" applyAlignment="1">
      <alignment horizontal="left" vertical="center" wrapText="1"/>
    </xf>
    <xf numFmtId="0" fontId="8" fillId="0" borderId="0" xfId="0" applyNumberFormat="1" applyFont="1" applyBorder="1" applyAlignment="1" applyProtection="1">
      <alignment horizontal="center"/>
      <protection locked="0"/>
    </xf>
    <xf numFmtId="0" fontId="8" fillId="0" borderId="22" xfId="0" applyNumberFormat="1" applyFont="1" applyBorder="1" applyAlignment="1" applyProtection="1">
      <alignment horizontal="center"/>
      <protection locked="0"/>
    </xf>
    <xf numFmtId="0" fontId="8" fillId="0" borderId="4" xfId="0" applyNumberFormat="1" applyFont="1" applyBorder="1" applyAlignment="1" applyProtection="1">
      <alignment horizontal="center" wrapText="1"/>
      <protection locked="0"/>
    </xf>
    <xf numFmtId="0" fontId="9" fillId="5" borderId="21" xfId="0" applyFont="1" applyFill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/>
    </xf>
    <xf numFmtId="0" fontId="8" fillId="0" borderId="3" xfId="0" applyNumberFormat="1" applyFont="1" applyBorder="1" applyAlignment="1" applyProtection="1">
      <alignment horizontal="center"/>
      <protection locked="0"/>
    </xf>
    <xf numFmtId="0" fontId="6" fillId="4" borderId="6" xfId="2" applyFont="1" applyFill="1" applyBorder="1" applyAlignment="1" applyProtection="1">
      <protection locked="0"/>
    </xf>
    <xf numFmtId="0" fontId="6" fillId="4" borderId="11" xfId="2" applyFont="1" applyFill="1" applyBorder="1" applyAlignment="1" applyProtection="1">
      <alignment horizontal="center"/>
    </xf>
    <xf numFmtId="0" fontId="6" fillId="4" borderId="12" xfId="2" applyFont="1" applyFill="1" applyBorder="1" applyAlignment="1" applyProtection="1">
      <alignment horizontal="center"/>
    </xf>
    <xf numFmtId="0" fontId="11" fillId="0" borderId="0" xfId="2" applyFont="1" applyBorder="1" applyAlignment="1" applyProtection="1">
      <alignment horizontal="left" vertical="center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  <xf numFmtId="0" fontId="11" fillId="0" borderId="0" xfId="2" applyFont="1" applyBorder="1" applyAlignment="1" applyProtection="1">
      <alignment horizontal="left" vertical="center"/>
    </xf>
    <xf numFmtId="0" fontId="11" fillId="0" borderId="0" xfId="2" applyFont="1" applyFill="1" applyBorder="1" applyAlignment="1" applyProtection="1">
      <alignment horizontal="left"/>
    </xf>
    <xf numFmtId="0" fontId="13" fillId="0" borderId="0" xfId="2" applyFont="1" applyFill="1" applyBorder="1" applyAlignment="1" applyProtection="1">
      <alignment horizontal="left" vertical="center"/>
    </xf>
    <xf numFmtId="0" fontId="2" fillId="0" borderId="0" xfId="2" applyFont="1" applyFill="1" applyBorder="1" applyAlignment="1" applyProtection="1">
      <alignment horizontal="center" vertical="center"/>
    </xf>
    <xf numFmtId="0" fontId="6" fillId="4" borderId="11" xfId="2" applyFont="1" applyFill="1" applyBorder="1" applyAlignment="1" applyProtection="1">
      <alignment horizontal="center"/>
    </xf>
    <xf numFmtId="0" fontId="6" fillId="4" borderId="12" xfId="2" applyFont="1" applyFill="1" applyBorder="1" applyAlignment="1" applyProtection="1">
      <alignment horizontal="center"/>
    </xf>
    <xf numFmtId="0" fontId="1" fillId="0" borderId="0" xfId="2" applyFont="1" applyBorder="1" applyAlignment="1" applyProtection="1">
      <alignment horizontal="left" vertical="center"/>
    </xf>
    <xf numFmtId="0" fontId="11" fillId="0" borderId="6" xfId="2" applyFont="1" applyBorder="1" applyAlignment="1" applyProtection="1">
      <alignment horizontal="left"/>
    </xf>
    <xf numFmtId="0" fontId="11" fillId="0" borderId="8" xfId="2" applyFont="1" applyBorder="1" applyAlignment="1" applyProtection="1">
      <alignment horizontal="left"/>
    </xf>
    <xf numFmtId="0" fontId="1" fillId="0" borderId="20" xfId="2" applyFont="1" applyBorder="1" applyAlignment="1" applyProtection="1">
      <alignment wrapText="1"/>
    </xf>
    <xf numFmtId="0" fontId="12" fillId="0" borderId="0" xfId="2" applyFont="1" applyFill="1" applyBorder="1" applyProtection="1"/>
    <xf numFmtId="0" fontId="24" fillId="0" borderId="0" xfId="2" applyFont="1" applyBorder="1" applyAlignment="1" applyProtection="1">
      <alignment vertical="center"/>
    </xf>
    <xf numFmtId="0" fontId="17" fillId="0" borderId="9" xfId="3" applyBorder="1" applyAlignment="1">
      <alignment horizontal="left" vertical="center" wrapText="1"/>
    </xf>
    <xf numFmtId="0" fontId="19" fillId="0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2" borderId="0" xfId="0" applyNumberFormat="1" applyFont="1" applyFill="1" applyAlignment="1">
      <alignment vertical="top" wrapText="1"/>
    </xf>
    <xf numFmtId="0" fontId="19" fillId="0" borderId="0" xfId="0" applyFont="1" applyAlignment="1">
      <alignment vertical="top"/>
    </xf>
    <xf numFmtId="0" fontId="3" fillId="10" borderId="0" xfId="4" applyFont="1" applyFill="1" applyAlignment="1">
      <alignment vertical="top" wrapText="1"/>
    </xf>
    <xf numFmtId="0" fontId="2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49" fontId="19" fillId="11" borderId="0" xfId="0" applyNumberFormat="1" applyFont="1" applyFill="1" applyAlignment="1">
      <alignment vertical="top"/>
    </xf>
    <xf numFmtId="0" fontId="27" fillId="0" borderId="0" xfId="0" applyFont="1" applyBorder="1"/>
    <xf numFmtId="0" fontId="27" fillId="0" borderId="0" xfId="0" applyFont="1"/>
    <xf numFmtId="0" fontId="2" fillId="0" borderId="0" xfId="2" applyFont="1" applyFill="1" applyAlignment="1" applyProtection="1"/>
    <xf numFmtId="0" fontId="7" fillId="4" borderId="12" xfId="2" applyFont="1" applyFill="1" applyBorder="1" applyAlignment="1" applyProtection="1">
      <alignment horizontal="right"/>
    </xf>
    <xf numFmtId="0" fontId="8" fillId="0" borderId="2" xfId="0" applyNumberFormat="1" applyFont="1" applyBorder="1" applyAlignment="1" applyProtection="1">
      <alignment horizontal="center" wrapText="1"/>
    </xf>
    <xf numFmtId="0" fontId="18" fillId="5" borderId="0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26" fillId="5" borderId="14" xfId="0" applyFont="1" applyFill="1" applyBorder="1" applyAlignment="1">
      <alignment horizontal="center" vertical="center" textRotation="90" wrapText="1"/>
    </xf>
    <xf numFmtId="0" fontId="26" fillId="5" borderId="23" xfId="0" applyFont="1" applyFill="1" applyBorder="1" applyAlignment="1">
      <alignment horizontal="center" vertical="center" textRotation="90" wrapText="1"/>
    </xf>
    <xf numFmtId="0" fontId="26" fillId="5" borderId="24" xfId="0" applyFont="1" applyFill="1" applyBorder="1" applyAlignment="1">
      <alignment horizontal="center" vertical="center" textRotation="90" wrapText="1"/>
    </xf>
    <xf numFmtId="0" fontId="13" fillId="0" borderId="0" xfId="2" applyFont="1" applyFill="1" applyBorder="1" applyAlignment="1" applyProtection="1">
      <alignment horizontal="left" vertical="center"/>
    </xf>
    <xf numFmtId="0" fontId="16" fillId="0" borderId="11" xfId="2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11" fillId="0" borderId="6" xfId="2" applyFont="1" applyBorder="1" applyAlignment="1" applyProtection="1">
      <alignment horizontal="left" vertical="center" wrapText="1"/>
    </xf>
    <xf numFmtId="0" fontId="11" fillId="0" borderId="8" xfId="2" applyFont="1" applyBorder="1" applyAlignment="1" applyProtection="1">
      <alignment horizontal="left" vertical="center" wrapText="1"/>
    </xf>
    <xf numFmtId="0" fontId="2" fillId="7" borderId="6" xfId="2" applyFont="1" applyFill="1" applyBorder="1" applyAlignment="1" applyProtection="1">
      <alignment horizontal="center" vertical="center"/>
    </xf>
    <xf numFmtId="0" fontId="2" fillId="7" borderId="7" xfId="2" applyFont="1" applyFill="1" applyBorder="1" applyAlignment="1" applyProtection="1">
      <alignment horizontal="center" vertical="center"/>
    </xf>
    <xf numFmtId="0" fontId="2" fillId="7" borderId="8" xfId="2" applyFont="1" applyFill="1" applyBorder="1" applyAlignment="1" applyProtection="1">
      <alignment horizontal="center" vertical="center"/>
    </xf>
    <xf numFmtId="0" fontId="2" fillId="0" borderId="0" xfId="2" applyFont="1" applyFill="1" applyBorder="1" applyAlignment="1" applyProtection="1">
      <alignment horizontal="center" vertical="center"/>
    </xf>
    <xf numFmtId="0" fontId="1" fillId="0" borderId="0" xfId="2" applyFont="1" applyBorder="1" applyAlignment="1" applyProtection="1">
      <alignment horizontal="left" vertical="center" wrapText="1"/>
    </xf>
    <xf numFmtId="0" fontId="6" fillId="4" borderId="7" xfId="2" applyFont="1" applyFill="1" applyBorder="1" applyAlignment="1" applyProtection="1">
      <alignment horizontal="left" wrapText="1"/>
    </xf>
    <xf numFmtId="0" fontId="5" fillId="0" borderId="11" xfId="2" applyFont="1" applyFill="1" applyBorder="1" applyAlignment="1" applyProtection="1">
      <alignment horizontal="right" vertical="center" wrapText="1"/>
    </xf>
    <xf numFmtId="0" fontId="11" fillId="0" borderId="6" xfId="2" applyFont="1" applyBorder="1" applyAlignment="1" applyProtection="1">
      <alignment horizontal="left" vertical="center"/>
    </xf>
    <xf numFmtId="0" fontId="11" fillId="0" borderId="8" xfId="2" applyFont="1" applyBorder="1" applyAlignment="1" applyProtection="1">
      <alignment horizontal="left" vertical="center"/>
    </xf>
    <xf numFmtId="0" fontId="11" fillId="0" borderId="0" xfId="2" applyFont="1" applyBorder="1" applyAlignment="1" applyProtection="1">
      <alignment horizontal="left" vertical="center"/>
    </xf>
    <xf numFmtId="0" fontId="1" fillId="0" borderId="16" xfId="2" applyFont="1" applyBorder="1" applyAlignment="1" applyProtection="1">
      <alignment horizontal="left" vertical="center" wrapText="1"/>
    </xf>
    <xf numFmtId="0" fontId="2" fillId="7" borderId="17" xfId="2" applyFont="1" applyFill="1" applyBorder="1" applyAlignment="1" applyProtection="1">
      <alignment horizontal="center" vertical="center"/>
    </xf>
    <xf numFmtId="0" fontId="2" fillId="7" borderId="11" xfId="2" applyFont="1" applyFill="1" applyBorder="1" applyAlignment="1" applyProtection="1">
      <alignment horizontal="center" vertical="center"/>
    </xf>
    <xf numFmtId="0" fontId="2" fillId="7" borderId="18" xfId="2" applyFont="1" applyFill="1" applyBorder="1" applyAlignment="1" applyProtection="1">
      <alignment horizontal="center" vertical="center"/>
    </xf>
    <xf numFmtId="0" fontId="2" fillId="7" borderId="17" xfId="2" applyFont="1" applyFill="1" applyBorder="1" applyAlignment="1" applyProtection="1">
      <alignment horizontal="center"/>
    </xf>
    <xf numFmtId="0" fontId="2" fillId="7" borderId="11" xfId="2" applyFont="1" applyFill="1" applyBorder="1" applyAlignment="1" applyProtection="1">
      <alignment horizontal="center"/>
    </xf>
    <xf numFmtId="0" fontId="2" fillId="7" borderId="18" xfId="2" applyFont="1" applyFill="1" applyBorder="1" applyAlignment="1" applyProtection="1">
      <alignment horizontal="center"/>
    </xf>
    <xf numFmtId="0" fontId="11" fillId="0" borderId="0" xfId="2" applyFont="1" applyFill="1" applyBorder="1" applyAlignment="1" applyProtection="1">
      <alignment horizontal="left"/>
    </xf>
    <xf numFmtId="0" fontId="1" fillId="0" borderId="16" xfId="2" applyFont="1" applyBorder="1" applyAlignment="1" applyProtection="1">
      <alignment horizontal="left" vertical="top" wrapText="1"/>
    </xf>
    <xf numFmtId="0" fontId="23" fillId="0" borderId="0" xfId="2" applyFont="1" applyFill="1" applyBorder="1" applyAlignment="1" applyProtection="1">
      <alignment horizontal="left" vertical="center"/>
    </xf>
    <xf numFmtId="0" fontId="13" fillId="0" borderId="0" xfId="2" applyFont="1" applyFill="1" applyBorder="1" applyAlignment="1" applyProtection="1">
      <alignment horizontal="left" vertical="center" wrapText="1"/>
    </xf>
    <xf numFmtId="0" fontId="6" fillId="4" borderId="11" xfId="2" applyFont="1" applyFill="1" applyBorder="1" applyAlignment="1" applyProtection="1">
      <alignment horizontal="center"/>
    </xf>
    <xf numFmtId="0" fontId="6" fillId="4" borderId="12" xfId="2" applyFont="1" applyFill="1" applyBorder="1" applyAlignment="1" applyProtection="1">
      <alignment horizontal="center"/>
    </xf>
    <xf numFmtId="0" fontId="5" fillId="0" borderId="11" xfId="2" applyFont="1" applyFill="1" applyBorder="1" applyAlignment="1" applyProtection="1">
      <alignment horizontal="right" vertical="center"/>
    </xf>
    <xf numFmtId="0" fontId="1" fillId="0" borderId="0" xfId="2" applyFont="1" applyBorder="1" applyAlignment="1" applyProtection="1">
      <alignment horizontal="left" vertical="center"/>
    </xf>
  </cellXfs>
  <cellStyles count="5">
    <cellStyle name="Link" xfId="3" builtinId="8"/>
    <cellStyle name="Schlecht" xfId="1" builtinId="27"/>
    <cellStyle name="Standard" xfId="0" builtinId="0"/>
    <cellStyle name="Standard 2" xfId="2" xr:uid="{00000000-0005-0000-0000-000003000000}"/>
    <cellStyle name="Standard 2 2" xfId="4" xr:uid="{00000000-0005-0000-0000-000004000000}"/>
  </cellStyles>
  <dxfs count="37"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635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43E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5" Type="http://schemas.openxmlformats.org/officeDocument/2006/relationships/image" Target="../media/image8.wmf"/><Relationship Id="rId4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6" Type="http://schemas.openxmlformats.org/officeDocument/2006/relationships/image" Target="../media/image2.wmf"/><Relationship Id="rId5" Type="http://schemas.openxmlformats.org/officeDocument/2006/relationships/image" Target="../media/image1.wmf"/><Relationship Id="rId4" Type="http://schemas.openxmlformats.org/officeDocument/2006/relationships/image" Target="../media/image9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svg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6" Type="http://schemas.openxmlformats.org/officeDocument/2006/relationships/image" Target="../media/image12.png"/><Relationship Id="rId5" Type="http://schemas.openxmlformats.org/officeDocument/2006/relationships/image" Target="../media/image1.wmf"/><Relationship Id="rId4" Type="http://schemas.openxmlformats.org/officeDocument/2006/relationships/image" Target="../media/image11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wmf"/><Relationship Id="rId7" Type="http://schemas.openxmlformats.org/officeDocument/2006/relationships/image" Target="../media/image4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6" Type="http://schemas.openxmlformats.org/officeDocument/2006/relationships/image" Target="../media/image3.wmf"/><Relationship Id="rId5" Type="http://schemas.openxmlformats.org/officeDocument/2006/relationships/image" Target="../media/image2.wmf"/><Relationship Id="rId4" Type="http://schemas.openxmlformats.org/officeDocument/2006/relationships/image" Target="../media/image14.w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wmf"/><Relationship Id="rId3" Type="http://schemas.openxmlformats.org/officeDocument/2006/relationships/image" Target="../media/image10.png"/><Relationship Id="rId7" Type="http://schemas.openxmlformats.org/officeDocument/2006/relationships/image" Target="../media/image1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6" Type="http://schemas.openxmlformats.org/officeDocument/2006/relationships/image" Target="../media/image16.svg"/><Relationship Id="rId5" Type="http://schemas.openxmlformats.org/officeDocument/2006/relationships/image" Target="../media/image15.png"/><Relationship Id="rId4" Type="http://schemas.openxmlformats.org/officeDocument/2006/relationships/image" Target="../media/image11.sv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3" Type="http://schemas.openxmlformats.org/officeDocument/2006/relationships/image" Target="../media/image10.png"/><Relationship Id="rId7" Type="http://schemas.openxmlformats.org/officeDocument/2006/relationships/image" Target="../media/image2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6" Type="http://schemas.openxmlformats.org/officeDocument/2006/relationships/image" Target="../media/image18.svg"/><Relationship Id="rId5" Type="http://schemas.openxmlformats.org/officeDocument/2006/relationships/image" Target="../media/image17.png"/><Relationship Id="rId4" Type="http://schemas.openxmlformats.org/officeDocument/2006/relationships/image" Target="../media/image11.svg"/><Relationship Id="rId9" Type="http://schemas.openxmlformats.org/officeDocument/2006/relationships/image" Target="../media/image4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5" Type="http://schemas.openxmlformats.org/officeDocument/2006/relationships/image" Target="../media/image1.wmf"/><Relationship Id="rId4" Type="http://schemas.openxmlformats.org/officeDocument/2006/relationships/image" Target="../media/image20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6" Type="http://schemas.openxmlformats.org/officeDocument/2006/relationships/image" Target="../media/image1.wmf"/><Relationship Id="rId5" Type="http://schemas.openxmlformats.org/officeDocument/2006/relationships/image" Target="../media/image2.wmf"/><Relationship Id="rId4" Type="http://schemas.openxmlformats.org/officeDocument/2006/relationships/image" Target="../media/image21.w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wmf"/><Relationship Id="rId7" Type="http://schemas.openxmlformats.org/officeDocument/2006/relationships/image" Target="../media/image4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6" Type="http://schemas.openxmlformats.org/officeDocument/2006/relationships/image" Target="../media/image3.wmf"/><Relationship Id="rId5" Type="http://schemas.openxmlformats.org/officeDocument/2006/relationships/image" Target="../media/image2.wmf"/><Relationship Id="rId4" Type="http://schemas.openxmlformats.org/officeDocument/2006/relationships/image" Target="../media/image22.w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5" Type="http://schemas.openxmlformats.org/officeDocument/2006/relationships/image" Target="../media/image1.wmf"/><Relationship Id="rId4" Type="http://schemas.openxmlformats.org/officeDocument/2006/relationships/image" Target="../media/image20.w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6" Type="http://schemas.openxmlformats.org/officeDocument/2006/relationships/image" Target="../media/image21.wmf"/><Relationship Id="rId5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wmf"/><Relationship Id="rId7" Type="http://schemas.openxmlformats.org/officeDocument/2006/relationships/image" Target="../media/image22.wmf"/><Relationship Id="rId2" Type="http://schemas.openxmlformats.org/officeDocument/2006/relationships/image" Target="../media/image6.wmf"/><Relationship Id="rId1" Type="http://schemas.openxmlformats.org/officeDocument/2006/relationships/image" Target="../media/image5.wmf"/><Relationship Id="rId6" Type="http://schemas.openxmlformats.org/officeDocument/2006/relationships/image" Target="../media/image2.wmf"/><Relationship Id="rId5" Type="http://schemas.openxmlformats.org/officeDocument/2006/relationships/image" Target="../media/image4.wmf"/><Relationship Id="rId4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252488</xdr:colOff>
      <xdr:row>4</xdr:row>
      <xdr:rowOff>127000</xdr:rowOff>
    </xdr:from>
    <xdr:to>
      <xdr:col>1</xdr:col>
      <xdr:colOff>1709813</xdr:colOff>
      <xdr:row>4</xdr:row>
      <xdr:rowOff>1569357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25"/>
        <a:stretch/>
      </xdr:blipFill>
      <xdr:spPr>
        <a:xfrm>
          <a:off x="252488" y="1735667"/>
          <a:ext cx="1457325" cy="1442357"/>
        </a:xfrm>
        <a:prstGeom prst="rect">
          <a:avLst/>
        </a:prstGeom>
      </xdr:spPr>
    </xdr:pic>
    <xdr:clientData/>
  </xdr:twoCellAnchor>
  <xdr:twoCellAnchor editAs="oneCell">
    <xdr:from>
      <xdr:col>1</xdr:col>
      <xdr:colOff>176893</xdr:colOff>
      <xdr:row>5</xdr:row>
      <xdr:rowOff>108858</xdr:rowOff>
    </xdr:from>
    <xdr:to>
      <xdr:col>1</xdr:col>
      <xdr:colOff>1634218</xdr:colOff>
      <xdr:row>5</xdr:row>
      <xdr:rowOff>1537608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/>
      </xdr:blipFill>
      <xdr:spPr>
        <a:xfrm>
          <a:off x="176893" y="3796394"/>
          <a:ext cx="1457325" cy="1428750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394608</xdr:colOff>
      <xdr:row>6</xdr:row>
      <xdr:rowOff>54432</xdr:rowOff>
    </xdr:from>
    <xdr:to>
      <xdr:col>1</xdr:col>
      <xdr:colOff>1851933</xdr:colOff>
      <xdr:row>6</xdr:row>
      <xdr:rowOff>1455965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10823"/>
        <a:stretch/>
      </xdr:blipFill>
      <xdr:spPr>
        <a:xfrm>
          <a:off x="707572" y="5361218"/>
          <a:ext cx="1457325" cy="1401533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272143</xdr:colOff>
      <xdr:row>6</xdr:row>
      <xdr:rowOff>163286</xdr:rowOff>
    </xdr:from>
    <xdr:to>
      <xdr:col>2</xdr:col>
      <xdr:colOff>1719943</xdr:colOff>
      <xdr:row>6</xdr:row>
      <xdr:rowOff>1592035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7"/>
        <a:stretch/>
      </xdr:blipFill>
      <xdr:spPr>
        <a:xfrm>
          <a:off x="2326822" y="5674179"/>
          <a:ext cx="1447800" cy="1428749"/>
        </a:xfrm>
        <a:prstGeom prst="rect">
          <a:avLst/>
        </a:prstGeom>
      </xdr:spPr>
    </xdr:pic>
    <xdr:clientData/>
  </xdr:twoCellAnchor>
  <xdr:oneCellAnchor>
    <xdr:from>
      <xdr:col>3</xdr:col>
      <xdr:colOff>285749</xdr:colOff>
      <xdr:row>6</xdr:row>
      <xdr:rowOff>136072</xdr:rowOff>
    </xdr:from>
    <xdr:ext cx="1457325" cy="1428750"/>
    <xdr:pic>
      <xdr:nvPicPr>
        <xdr:cNvPr id="42" name="Grafik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/>
      </xdr:blipFill>
      <xdr:spPr>
        <a:xfrm>
          <a:off x="4395106" y="5646965"/>
          <a:ext cx="1457325" cy="1428750"/>
        </a:xfrm>
        <a:prstGeom prst="rect">
          <a:avLst/>
        </a:prstGeom>
      </xdr:spPr>
    </xdr:pic>
    <xdr:clientData/>
  </xdr:oneCellAnchor>
  <xdr:twoCellAnchor editAs="oneCell">
    <xdr:from>
      <xdr:col>2</xdr:col>
      <xdr:colOff>190500</xdr:colOff>
      <xdr:row>5</xdr:row>
      <xdr:rowOff>63500</xdr:rowOff>
    </xdr:from>
    <xdr:to>
      <xdr:col>2</xdr:col>
      <xdr:colOff>1647825</xdr:colOff>
      <xdr:row>5</xdr:row>
      <xdr:rowOff>1505857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25"/>
        <a:stretch/>
      </xdr:blipFill>
      <xdr:spPr>
        <a:xfrm>
          <a:off x="2243667" y="3503083"/>
          <a:ext cx="1457325" cy="1442357"/>
        </a:xfrm>
        <a:prstGeom prst="rect">
          <a:avLst/>
        </a:prstGeom>
      </xdr:spPr>
    </xdr:pic>
    <xdr:clientData/>
  </xdr:twoCellAnchor>
  <xdr:twoCellAnchor editAs="oneCell">
    <xdr:from>
      <xdr:col>1</xdr:col>
      <xdr:colOff>269875</xdr:colOff>
      <xdr:row>7</xdr:row>
      <xdr:rowOff>63500</xdr:rowOff>
    </xdr:from>
    <xdr:to>
      <xdr:col>1</xdr:col>
      <xdr:colOff>1727200</xdr:colOff>
      <xdr:row>7</xdr:row>
      <xdr:rowOff>1505857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578F0C0-8572-474D-B9D9-4F36BA977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25"/>
        <a:stretch/>
      </xdr:blipFill>
      <xdr:spPr>
        <a:xfrm>
          <a:off x="269875" y="7143750"/>
          <a:ext cx="1457325" cy="144235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211666</xdr:colOff>
      <xdr:row>8</xdr:row>
      <xdr:rowOff>74082</xdr:rowOff>
    </xdr:from>
    <xdr:to>
      <xdr:col>1</xdr:col>
      <xdr:colOff>1668991</xdr:colOff>
      <xdr:row>8</xdr:row>
      <xdr:rowOff>1502832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498E994-7EFA-48C9-BD19-8F3A2AAD67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/>
      </xdr:blipFill>
      <xdr:spPr>
        <a:xfrm>
          <a:off x="211666" y="9006415"/>
          <a:ext cx="1457325" cy="1428750"/>
        </a:xfrm>
        <a:prstGeom prst="rect">
          <a:avLst/>
        </a:prstGeom>
      </xdr:spPr>
    </xdr:pic>
    <xdr:clientData/>
  </xdr:twoCellAnchor>
  <xdr:twoCellAnchor editAs="oneCell">
    <xdr:from>
      <xdr:col>2</xdr:col>
      <xdr:colOff>264582</xdr:colOff>
      <xdr:row>8</xdr:row>
      <xdr:rowOff>74083</xdr:rowOff>
    </xdr:from>
    <xdr:to>
      <xdr:col>2</xdr:col>
      <xdr:colOff>1721907</xdr:colOff>
      <xdr:row>8</xdr:row>
      <xdr:rowOff>1516440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8432C1C9-4A38-4BFE-A836-5811475A43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25"/>
        <a:stretch/>
      </xdr:blipFill>
      <xdr:spPr>
        <a:xfrm>
          <a:off x="2317749" y="9006416"/>
          <a:ext cx="1457325" cy="1442357"/>
        </a:xfrm>
        <a:prstGeom prst="rect">
          <a:avLst/>
        </a:prstGeom>
      </xdr:spPr>
    </xdr:pic>
    <xdr:clientData/>
  </xdr:twoCellAnchor>
  <xdr:twoCellAnchor editAs="oneCell">
    <xdr:from>
      <xdr:col>1</xdr:col>
      <xdr:colOff>338667</xdr:colOff>
      <xdr:row>9</xdr:row>
      <xdr:rowOff>127000</xdr:rowOff>
    </xdr:from>
    <xdr:to>
      <xdr:col>1</xdr:col>
      <xdr:colOff>1795992</xdr:colOff>
      <xdr:row>9</xdr:row>
      <xdr:rowOff>1528533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E6E61E1E-FEB2-46DC-A54D-5B76E4956E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10823"/>
        <a:stretch/>
      </xdr:blipFill>
      <xdr:spPr>
        <a:xfrm>
          <a:off x="338667" y="10890250"/>
          <a:ext cx="1457325" cy="1401533"/>
        </a:xfrm>
        <a:prstGeom prst="rect">
          <a:avLst/>
        </a:prstGeom>
      </xdr:spPr>
    </xdr:pic>
    <xdr:clientData/>
  </xdr:twoCellAnchor>
  <xdr:twoCellAnchor editAs="oneCell">
    <xdr:from>
      <xdr:col>2</xdr:col>
      <xdr:colOff>232832</xdr:colOff>
      <xdr:row>9</xdr:row>
      <xdr:rowOff>105833</xdr:rowOff>
    </xdr:from>
    <xdr:to>
      <xdr:col>2</xdr:col>
      <xdr:colOff>1680632</xdr:colOff>
      <xdr:row>9</xdr:row>
      <xdr:rowOff>1534582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42F2626D-02FC-45D5-85DD-B7DE42D782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7"/>
        <a:stretch/>
      </xdr:blipFill>
      <xdr:spPr>
        <a:xfrm>
          <a:off x="2285999" y="10869083"/>
          <a:ext cx="1447800" cy="1428749"/>
        </a:xfrm>
        <a:prstGeom prst="rect">
          <a:avLst/>
        </a:prstGeom>
      </xdr:spPr>
    </xdr:pic>
    <xdr:clientData/>
  </xdr:twoCellAnchor>
  <xdr:oneCellAnchor>
    <xdr:from>
      <xdr:col>3</xdr:col>
      <xdr:colOff>243417</xdr:colOff>
      <xdr:row>9</xdr:row>
      <xdr:rowOff>84667</xdr:rowOff>
    </xdr:from>
    <xdr:ext cx="1457325" cy="1428750"/>
    <xdr:pic>
      <xdr:nvPicPr>
        <xdr:cNvPr id="10" name="Grafik 9">
          <a:extLst>
            <a:ext uri="{FF2B5EF4-FFF2-40B4-BE49-F238E27FC236}">
              <a16:creationId xmlns:a16="http://schemas.microsoft.com/office/drawing/2014/main" id="{27F64411-7A32-46FA-B60B-4A13CCE2CE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/>
      </xdr:blipFill>
      <xdr:spPr>
        <a:xfrm>
          <a:off x="4349750" y="10847917"/>
          <a:ext cx="1457325" cy="1428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114302</xdr:rowOff>
    </xdr:from>
    <xdr:to>
      <xdr:col>16</xdr:col>
      <xdr:colOff>85725</xdr:colOff>
      <xdr:row>1</xdr:row>
      <xdr:rowOff>46200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12544425" y="114302"/>
          <a:ext cx="3771900" cy="646273"/>
          <a:chOff x="668830" y="4564777"/>
          <a:chExt cx="3771511" cy="669169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2230769" y="4979002"/>
            <a:ext cx="2209572" cy="2549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6410F7B5-0D9B-4705-B988-3158B1234B81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105251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176893</xdr:colOff>
      <xdr:row>3</xdr:row>
      <xdr:rowOff>81644</xdr:rowOff>
    </xdr:from>
    <xdr:to>
      <xdr:col>15</xdr:col>
      <xdr:colOff>2679195</xdr:colOff>
      <xdr:row>22</xdr:row>
      <xdr:rowOff>39215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4643" y="1170215"/>
          <a:ext cx="2502302" cy="30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108853</xdr:colOff>
      <xdr:row>3</xdr:row>
      <xdr:rowOff>40824</xdr:rowOff>
    </xdr:from>
    <xdr:to>
      <xdr:col>9</xdr:col>
      <xdr:colOff>1566178</xdr:colOff>
      <xdr:row>12</xdr:row>
      <xdr:rowOff>142878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9139" y="1122592"/>
          <a:ext cx="1457325" cy="15716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3037111</xdr:colOff>
      <xdr:row>3</xdr:row>
      <xdr:rowOff>36742</xdr:rowOff>
    </xdr:from>
    <xdr:to>
      <xdr:col>11</xdr:col>
      <xdr:colOff>330650</xdr:colOff>
      <xdr:row>12</xdr:row>
      <xdr:rowOff>138796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397" y="1118510"/>
          <a:ext cx="1457324" cy="15716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321129</xdr:colOff>
      <xdr:row>21</xdr:row>
      <xdr:rowOff>96611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847725"/>
          <a:ext cx="6769554" cy="3239861"/>
        </a:xfrm>
        <a:prstGeom prst="rect">
          <a:avLst/>
        </a:prstGeom>
      </xdr:spPr>
    </xdr:pic>
    <xdr:clientData/>
  </xdr:twoCellAnchor>
  <xdr:twoCellAnchor editAs="oneCell">
    <xdr:from>
      <xdr:col>9</xdr:col>
      <xdr:colOff>1574343</xdr:colOff>
      <xdr:row>11</xdr:row>
      <xdr:rowOff>36740</xdr:rowOff>
    </xdr:from>
    <xdr:to>
      <xdr:col>9</xdr:col>
      <xdr:colOff>3031668</xdr:colOff>
      <xdr:row>20</xdr:row>
      <xdr:rowOff>129270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4629" y="2424794"/>
          <a:ext cx="1457325" cy="1562101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336094</xdr:colOff>
      <xdr:row>11</xdr:row>
      <xdr:rowOff>29936</xdr:rowOff>
    </xdr:from>
    <xdr:to>
      <xdr:col>15</xdr:col>
      <xdr:colOff>65310</xdr:colOff>
      <xdr:row>20</xdr:row>
      <xdr:rowOff>122465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7919" y="2401661"/>
          <a:ext cx="1453241" cy="154985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3573D4BF-BA09-4559-9548-CB1A94CA6BC3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312964</xdr:colOff>
      <xdr:row>3</xdr:row>
      <xdr:rowOff>13608</xdr:rowOff>
    </xdr:from>
    <xdr:to>
      <xdr:col>15</xdr:col>
      <xdr:colOff>2815266</xdr:colOff>
      <xdr:row>21</xdr:row>
      <xdr:rowOff>134465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4" y="1102179"/>
          <a:ext cx="2502302" cy="30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40821</xdr:rowOff>
    </xdr:from>
    <xdr:to>
      <xdr:col>9</xdr:col>
      <xdr:colOff>144236</xdr:colOff>
      <xdr:row>21</xdr:row>
      <xdr:rowOff>118382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8071"/>
          <a:ext cx="6743700" cy="3248025"/>
        </a:xfrm>
        <a:prstGeom prst="rect">
          <a:avLst/>
        </a:prstGeom>
      </xdr:spPr>
    </xdr:pic>
    <xdr:clientData/>
  </xdr:twoCellAnchor>
  <xdr:twoCellAnchor editAs="oneCell">
    <xdr:from>
      <xdr:col>9</xdr:col>
      <xdr:colOff>2993570</xdr:colOff>
      <xdr:row>4</xdr:row>
      <xdr:rowOff>13608</xdr:rowOff>
    </xdr:from>
    <xdr:to>
      <xdr:col>11</xdr:col>
      <xdr:colOff>282857</xdr:colOff>
      <xdr:row>13</xdr:row>
      <xdr:rowOff>113111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3445" y="1245905"/>
          <a:ext cx="1450521" cy="1546112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75689</xdr:colOff>
      <xdr:row>4</xdr:row>
      <xdr:rowOff>14459</xdr:rowOff>
    </xdr:from>
    <xdr:to>
      <xdr:col>9</xdr:col>
      <xdr:colOff>1533014</xdr:colOff>
      <xdr:row>13</xdr:row>
      <xdr:rowOff>113962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5564" y="1246756"/>
          <a:ext cx="1457325" cy="1546112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1536925</xdr:colOff>
      <xdr:row>11</xdr:row>
      <xdr:rowOff>159204</xdr:rowOff>
    </xdr:from>
    <xdr:to>
      <xdr:col>9</xdr:col>
      <xdr:colOff>2994250</xdr:colOff>
      <xdr:row>21</xdr:row>
      <xdr:rowOff>97973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6800" y="2516642"/>
          <a:ext cx="1457325" cy="1546112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287621</xdr:colOff>
      <xdr:row>11</xdr:row>
      <xdr:rowOff>160055</xdr:rowOff>
    </xdr:from>
    <xdr:to>
      <xdr:col>15</xdr:col>
      <xdr:colOff>17688</xdr:colOff>
      <xdr:row>21</xdr:row>
      <xdr:rowOff>98824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730" y="2517493"/>
          <a:ext cx="1450521" cy="1546112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47627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4F7E7912-CF94-47E8-A2DC-A14EC57DC269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2"/>
          <a:chOff x="668830" y="4564777"/>
          <a:chExt cx="3771511" cy="670649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8CDBF3B0-EB66-A3D3-26F0-ABC0C99B3E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27C0EB5A-3D74-93C1-C98F-845199B7FF43}"/>
              </a:ext>
            </a:extLst>
          </xdr:cNvPr>
          <xdr:cNvSpPr txBox="1"/>
        </xdr:nvSpPr>
        <xdr:spPr>
          <a:xfrm>
            <a:off x="2230769" y="4979002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8667E834-B3E1-4230-930A-E262020B53ED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68FDECD2-2B69-411D-8F10-E60EBE468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193817</xdr:colOff>
      <xdr:row>3</xdr:row>
      <xdr:rowOff>81644</xdr:rowOff>
    </xdr:from>
    <xdr:to>
      <xdr:col>15</xdr:col>
      <xdr:colOff>2662270</xdr:colOff>
      <xdr:row>22</xdr:row>
      <xdr:rowOff>39215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0AF627C-CDA6-456F-9A63-31749320E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2737509" y="1158702"/>
          <a:ext cx="2468453" cy="3020225"/>
        </a:xfrm>
        <a:prstGeom prst="rect">
          <a:avLst/>
        </a:prstGeom>
      </xdr:spPr>
    </xdr:pic>
    <xdr:clientData/>
  </xdr:twoCellAnchor>
  <xdr:twoCellAnchor editAs="oneCell">
    <xdr:from>
      <xdr:col>9</xdr:col>
      <xdr:colOff>2562535</xdr:colOff>
      <xdr:row>2</xdr:row>
      <xdr:rowOff>145740</xdr:rowOff>
    </xdr:from>
    <xdr:to>
      <xdr:col>10</xdr:col>
      <xdr:colOff>360771</xdr:colOff>
      <xdr:row>10</xdr:row>
      <xdr:rowOff>48326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79D3DDD-0C80-4ED6-9793-A361252BD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8285" y="1002990"/>
          <a:ext cx="1184903" cy="124666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693877</xdr:colOff>
      <xdr:row>14</xdr:row>
      <xdr:rowOff>596</xdr:rowOff>
    </xdr:from>
    <xdr:to>
      <xdr:col>15</xdr:col>
      <xdr:colOff>152836</xdr:colOff>
      <xdr:row>21</xdr:row>
      <xdr:rowOff>127875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838A2BB4-F2CF-400B-B626-925A0D33B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9460" y="2836929"/>
          <a:ext cx="1184043" cy="123852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17863</xdr:colOff>
      <xdr:row>2</xdr:row>
      <xdr:rowOff>28575</xdr:rowOff>
    </xdr:from>
    <xdr:to>
      <xdr:col>9</xdr:col>
      <xdr:colOff>303266</xdr:colOff>
      <xdr:row>21</xdr:row>
      <xdr:rowOff>125186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1BCCDEB9-CA03-4B37-ADBA-337F054A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rcRect/>
        <a:stretch/>
      </xdr:blipFill>
      <xdr:spPr>
        <a:xfrm>
          <a:off x="198838" y="876300"/>
          <a:ext cx="6733828" cy="3239861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329079</xdr:colOff>
      <xdr:row>8</xdr:row>
      <xdr:rowOff>25193</xdr:rowOff>
    </xdr:from>
    <xdr:to>
      <xdr:col>11</xdr:col>
      <xdr:colOff>731224</xdr:colOff>
      <xdr:row>15</xdr:row>
      <xdr:rowOff>145843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D91AA680-00EC-41E8-A6AF-31ABE2525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1496" y="1909026"/>
          <a:ext cx="1185311" cy="123190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2564104</xdr:colOff>
      <xdr:row>13</xdr:row>
      <xdr:rowOff>146785</xdr:rowOff>
    </xdr:from>
    <xdr:to>
      <xdr:col>10</xdr:col>
      <xdr:colOff>363433</xdr:colOff>
      <xdr:row>21</xdr:row>
      <xdr:rowOff>108684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32C3E92-A277-48EC-BCE8-1F45478B2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9854" y="2824368"/>
          <a:ext cx="1185996" cy="1231899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270362</xdr:colOff>
      <xdr:row>2</xdr:row>
      <xdr:rowOff>163636</xdr:rowOff>
    </xdr:from>
    <xdr:to>
      <xdr:col>9</xdr:col>
      <xdr:colOff>1452532</xdr:colOff>
      <xdr:row>10</xdr:row>
      <xdr:rowOff>66222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D4D5F9CB-61D7-44F1-BCB6-83131995D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6112" y="1020886"/>
          <a:ext cx="1182170" cy="1246669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1422470</xdr:colOff>
      <xdr:row>8</xdr:row>
      <xdr:rowOff>26027</xdr:rowOff>
    </xdr:from>
    <xdr:to>
      <xdr:col>9</xdr:col>
      <xdr:colOff>2604640</xdr:colOff>
      <xdr:row>15</xdr:row>
      <xdr:rowOff>146676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C10D3F1-B8EF-4B8E-803A-FF9D58113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220" y="1909860"/>
          <a:ext cx="1182170" cy="1231899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DB5910F3-D251-4E63-9524-8939FC4C5684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272143</xdr:colOff>
      <xdr:row>4</xdr:row>
      <xdr:rowOff>13607</xdr:rowOff>
    </xdr:from>
    <xdr:to>
      <xdr:col>15</xdr:col>
      <xdr:colOff>2774445</xdr:colOff>
      <xdr:row>22</xdr:row>
      <xdr:rowOff>134464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9893" y="1265464"/>
          <a:ext cx="2502302" cy="30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2</xdr:row>
      <xdr:rowOff>122464</xdr:rowOff>
    </xdr:from>
    <xdr:to>
      <xdr:col>9</xdr:col>
      <xdr:colOff>293915</xdr:colOff>
      <xdr:row>22</xdr:row>
      <xdr:rowOff>36739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9" y="979714"/>
          <a:ext cx="6743700" cy="3248025"/>
        </a:xfrm>
        <a:prstGeom prst="rect">
          <a:avLst/>
        </a:prstGeom>
      </xdr:spPr>
    </xdr:pic>
    <xdr:clientData/>
  </xdr:twoCellAnchor>
  <xdr:twoCellAnchor editAs="oneCell">
    <xdr:from>
      <xdr:col>9</xdr:col>
      <xdr:colOff>490099</xdr:colOff>
      <xdr:row>2</xdr:row>
      <xdr:rowOff>131829</xdr:rowOff>
    </xdr:from>
    <xdr:to>
      <xdr:col>9</xdr:col>
      <xdr:colOff>1811269</xdr:colOff>
      <xdr:row>10</xdr:row>
      <xdr:rowOff>9525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149"/>
        <a:stretch/>
      </xdr:blipFill>
      <xdr:spPr>
        <a:xfrm>
          <a:off x="7119499" y="979554"/>
          <a:ext cx="1321170" cy="1239771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1558383</xdr:colOff>
      <xdr:row>9</xdr:row>
      <xdr:rowOff>47341</xdr:rowOff>
    </xdr:from>
    <xdr:to>
      <xdr:col>10</xdr:col>
      <xdr:colOff>561975</xdr:colOff>
      <xdr:row>35</xdr:row>
      <xdr:rowOff>47625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252"/>
        <a:stretch/>
      </xdr:blipFill>
      <xdr:spPr>
        <a:xfrm>
          <a:off x="8187783" y="2095216"/>
          <a:ext cx="2384967" cy="226723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2266949</xdr:colOff>
      <xdr:row>2</xdr:row>
      <xdr:rowOff>172778</xdr:rowOff>
    </xdr:from>
    <xdr:to>
      <xdr:col>10</xdr:col>
      <xdr:colOff>161925</xdr:colOff>
      <xdr:row>10</xdr:row>
      <xdr:rowOff>47625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37"/>
        <a:stretch/>
      </xdr:blipFill>
      <xdr:spPr>
        <a:xfrm>
          <a:off x="8896349" y="1020503"/>
          <a:ext cx="1276351" cy="1236922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714776</xdr:colOff>
      <xdr:row>9</xdr:row>
      <xdr:rowOff>142154</xdr:rowOff>
    </xdr:from>
    <xdr:to>
      <xdr:col>12</xdr:col>
      <xdr:colOff>428625</xdr:colOff>
      <xdr:row>17</xdr:row>
      <xdr:rowOff>66675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585"/>
        <a:stretch/>
      </xdr:blipFill>
      <xdr:spPr>
        <a:xfrm>
          <a:off x="10725551" y="2190029"/>
          <a:ext cx="1275949" cy="1219921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B28BB4D9-75A1-4D04-8A76-1C0D148A3582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5F252598-B9BB-931C-A2A3-F9971C09BE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E0F6988A-4118-9923-CDF7-727CB945BEB9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2651AF7F-3B10-45A0-9A19-737E5C303BB2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65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4895F5FE-82C1-4771-9318-ADACDB728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312964</xdr:colOff>
      <xdr:row>3</xdr:row>
      <xdr:rowOff>23921</xdr:rowOff>
    </xdr:from>
    <xdr:to>
      <xdr:col>15</xdr:col>
      <xdr:colOff>2815266</xdr:colOff>
      <xdr:row>21</xdr:row>
      <xdr:rowOff>124152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ADEF584-F489-43C6-9951-006D6445B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2825350" y="1097648"/>
          <a:ext cx="2502302" cy="30616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44617</xdr:rowOff>
    </xdr:from>
    <xdr:to>
      <xdr:col>9</xdr:col>
      <xdr:colOff>144236</xdr:colOff>
      <xdr:row>21</xdr:row>
      <xdr:rowOff>114586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839D3692-E618-4578-8AF7-D705BA198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rcRect/>
        <a:stretch/>
      </xdr:blipFill>
      <xdr:spPr>
        <a:xfrm>
          <a:off x="0" y="893208"/>
          <a:ext cx="6768441" cy="3256514"/>
        </a:xfrm>
        <a:prstGeom prst="rect">
          <a:avLst/>
        </a:prstGeom>
      </xdr:spPr>
    </xdr:pic>
    <xdr:clientData/>
  </xdr:twoCellAnchor>
  <xdr:twoCellAnchor editAs="oneCell">
    <xdr:from>
      <xdr:col>9</xdr:col>
      <xdr:colOff>2582973</xdr:colOff>
      <xdr:row>2</xdr:row>
      <xdr:rowOff>219407</xdr:rowOff>
    </xdr:from>
    <xdr:to>
      <xdr:col>10</xdr:col>
      <xdr:colOff>350677</xdr:colOff>
      <xdr:row>10</xdr:row>
      <xdr:rowOff>91541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647D313-F040-4C01-9B27-646D204D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7178" y="1067998"/>
          <a:ext cx="1153408" cy="1248929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346363</xdr:colOff>
      <xdr:row>2</xdr:row>
      <xdr:rowOff>213222</xdr:rowOff>
    </xdr:from>
    <xdr:to>
      <xdr:col>9</xdr:col>
      <xdr:colOff>1501733</xdr:colOff>
      <xdr:row>10</xdr:row>
      <xdr:rowOff>85356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19166904-CAE0-4556-85F3-4E8037F2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0568" y="1061813"/>
          <a:ext cx="1155370" cy="1248929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314447</xdr:colOff>
      <xdr:row>8</xdr:row>
      <xdr:rowOff>54835</xdr:rowOff>
    </xdr:from>
    <xdr:to>
      <xdr:col>11</xdr:col>
      <xdr:colOff>690499</xdr:colOff>
      <xdr:row>15</xdr:row>
      <xdr:rowOff>158969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52026632-6544-46CF-8ED6-19B907441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4356" y="1951176"/>
          <a:ext cx="1155370" cy="1255793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1460016</xdr:colOff>
      <xdr:row>8</xdr:row>
      <xdr:rowOff>65969</xdr:rowOff>
    </xdr:from>
    <xdr:to>
      <xdr:col>9</xdr:col>
      <xdr:colOff>2613424</xdr:colOff>
      <xdr:row>16</xdr:row>
      <xdr:rowOff>5581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1CD80F15-6E0F-4106-9AEF-7E9612D83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4221" y="1962310"/>
          <a:ext cx="1153408" cy="1255794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663038</xdr:colOff>
      <xdr:row>13</xdr:row>
      <xdr:rowOff>153845</xdr:rowOff>
    </xdr:from>
    <xdr:to>
      <xdr:col>15</xdr:col>
      <xdr:colOff>95249</xdr:colOff>
      <xdr:row>21</xdr:row>
      <xdr:rowOff>86593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3FBD67A3-C07E-41F4-8090-6C4A4C837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2265" y="2872800"/>
          <a:ext cx="1155370" cy="1248929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2590648</xdr:colOff>
      <xdr:row>13</xdr:row>
      <xdr:rowOff>145138</xdr:rowOff>
    </xdr:from>
    <xdr:to>
      <xdr:col>10</xdr:col>
      <xdr:colOff>358352</xdr:colOff>
      <xdr:row>21</xdr:row>
      <xdr:rowOff>84751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351152D3-A4D0-45FB-B82A-AFA767D21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4853" y="2864093"/>
          <a:ext cx="1153408" cy="1255794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8B030C2E-9D35-49E1-B350-5F2D3048F3C1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61AFE54-203F-271D-A14F-AC3E517618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71776D47-1A18-2B71-0C34-9134F71741ED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8ABF0BF4-0EEB-465D-8AF1-56FEF45178A6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12B60F4D-BAAF-4FCA-AB92-2DD9C0164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272143</xdr:colOff>
      <xdr:row>4</xdr:row>
      <xdr:rowOff>23920</xdr:rowOff>
    </xdr:from>
    <xdr:to>
      <xdr:col>15</xdr:col>
      <xdr:colOff>2774445</xdr:colOff>
      <xdr:row>22</xdr:row>
      <xdr:rowOff>124151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AEA9997E-7E34-4821-8C3C-EBCC920B6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2784529" y="1262170"/>
          <a:ext cx="2502302" cy="3061640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2</xdr:row>
      <xdr:rowOff>126878</xdr:rowOff>
    </xdr:from>
    <xdr:to>
      <xdr:col>9</xdr:col>
      <xdr:colOff>293915</xdr:colOff>
      <xdr:row>22</xdr:row>
      <xdr:rowOff>32324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E1F43DE-E8AC-4BF8-B6B8-041D74DD1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rcRect/>
        <a:stretch/>
      </xdr:blipFill>
      <xdr:spPr>
        <a:xfrm>
          <a:off x="149679" y="975469"/>
          <a:ext cx="6768441" cy="3256514"/>
        </a:xfrm>
        <a:prstGeom prst="rect">
          <a:avLst/>
        </a:prstGeom>
      </xdr:spPr>
    </xdr:pic>
    <xdr:clientData/>
  </xdr:twoCellAnchor>
  <xdr:twoCellAnchor editAs="oneCell">
    <xdr:from>
      <xdr:col>9</xdr:col>
      <xdr:colOff>352074</xdr:colOff>
      <xdr:row>2</xdr:row>
      <xdr:rowOff>180975</xdr:rowOff>
    </xdr:from>
    <xdr:to>
      <xdr:col>9</xdr:col>
      <xdr:colOff>1353528</xdr:colOff>
      <xdr:row>7</xdr:row>
      <xdr:rowOff>152400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736E64F-5285-4C33-9CE4-2545D8FFCE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30" b="11078"/>
        <a:stretch/>
      </xdr:blipFill>
      <xdr:spPr>
        <a:xfrm>
          <a:off x="6981474" y="1028700"/>
          <a:ext cx="1001454" cy="8477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1159189</xdr:colOff>
      <xdr:row>7</xdr:row>
      <xdr:rowOff>38101</xdr:rowOff>
    </xdr:from>
    <xdr:to>
      <xdr:col>9</xdr:col>
      <xdr:colOff>3043583</xdr:colOff>
      <xdr:row>18</xdr:row>
      <xdr:rowOff>95252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23A81939-6B95-4D1E-A2AB-BC77E0595C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232"/>
        <a:stretch/>
      </xdr:blipFill>
      <xdr:spPr>
        <a:xfrm>
          <a:off x="7788589" y="1762126"/>
          <a:ext cx="1884394" cy="1838326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1648163</xdr:colOff>
      <xdr:row>2</xdr:row>
      <xdr:rowOff>180975</xdr:rowOff>
    </xdr:from>
    <xdr:to>
      <xdr:col>9</xdr:col>
      <xdr:colOff>2648962</xdr:colOff>
      <xdr:row>8</xdr:row>
      <xdr:rowOff>38100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2DB06E49-531F-4A29-A8C6-85FE70227C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16" b="11117"/>
        <a:stretch/>
      </xdr:blipFill>
      <xdr:spPr>
        <a:xfrm>
          <a:off x="8277563" y="1028700"/>
          <a:ext cx="1000799" cy="8953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507349</xdr:colOff>
      <xdr:row>12</xdr:row>
      <xdr:rowOff>128885</xdr:rowOff>
    </xdr:from>
    <xdr:to>
      <xdr:col>13</xdr:col>
      <xdr:colOff>147918</xdr:colOff>
      <xdr:row>18</xdr:row>
      <xdr:rowOff>123825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E2BFC927-7B0C-4914-AD73-A309F2964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95"/>
        <a:stretch/>
      </xdr:blipFill>
      <xdr:spPr>
        <a:xfrm>
          <a:off x="11299174" y="2662535"/>
          <a:ext cx="1002644" cy="96649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3113498</xdr:colOff>
      <xdr:row>7</xdr:row>
      <xdr:rowOff>68503</xdr:rowOff>
    </xdr:from>
    <xdr:to>
      <xdr:col>10</xdr:col>
      <xdr:colOff>734113</xdr:colOff>
      <xdr:row>13</xdr:row>
      <xdr:rowOff>38100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7C244F18-C799-4F80-A704-9676CD40E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524"/>
        <a:stretch/>
      </xdr:blipFill>
      <xdr:spPr>
        <a:xfrm>
          <a:off x="9742898" y="1792528"/>
          <a:ext cx="1001990" cy="941147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2607893</xdr:colOff>
      <xdr:row>13</xdr:row>
      <xdr:rowOff>28575</xdr:rowOff>
    </xdr:from>
    <xdr:to>
      <xdr:col>11</xdr:col>
      <xdr:colOff>257681</xdr:colOff>
      <xdr:row>35</xdr:row>
      <xdr:rowOff>85725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4195212E-4B03-41E0-860A-4DA0E30912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59" b="10619"/>
        <a:stretch/>
      </xdr:blipFill>
      <xdr:spPr>
        <a:xfrm>
          <a:off x="9237293" y="2724150"/>
          <a:ext cx="1812213" cy="16764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D6FA329B-9644-4DFE-AA80-0B90B1C97B07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312964</xdr:colOff>
      <xdr:row>3</xdr:row>
      <xdr:rowOff>54429</xdr:rowOff>
    </xdr:from>
    <xdr:to>
      <xdr:col>15</xdr:col>
      <xdr:colOff>2815266</xdr:colOff>
      <xdr:row>22</xdr:row>
      <xdr:rowOff>12000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4" y="1143000"/>
          <a:ext cx="2502302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54428</xdr:rowOff>
    </xdr:from>
    <xdr:to>
      <xdr:col>9</xdr:col>
      <xdr:colOff>321129</xdr:colOff>
      <xdr:row>21</xdr:row>
      <xdr:rowOff>151039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3" y="911678"/>
          <a:ext cx="6743700" cy="3267075"/>
        </a:xfrm>
        <a:prstGeom prst="rect">
          <a:avLst/>
        </a:prstGeom>
      </xdr:spPr>
    </xdr:pic>
    <xdr:clientData/>
  </xdr:twoCellAnchor>
  <xdr:twoCellAnchor editAs="oneCell">
    <xdr:from>
      <xdr:col>9</xdr:col>
      <xdr:colOff>480786</xdr:colOff>
      <xdr:row>2</xdr:row>
      <xdr:rowOff>185964</xdr:rowOff>
    </xdr:from>
    <xdr:to>
      <xdr:col>9</xdr:col>
      <xdr:colOff>1938111</xdr:colOff>
      <xdr:row>12</xdr:row>
      <xdr:rowOff>61232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8599" y="1035277"/>
          <a:ext cx="1457325" cy="153420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2836408</xdr:colOff>
      <xdr:row>2</xdr:row>
      <xdr:rowOff>153533</xdr:rowOff>
    </xdr:from>
    <xdr:to>
      <xdr:col>11</xdr:col>
      <xdr:colOff>127679</xdr:colOff>
      <xdr:row>12</xdr:row>
      <xdr:rowOff>28801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4221" y="1002846"/>
          <a:ext cx="1450521" cy="153420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1930401</xdr:colOff>
      <xdr:row>12</xdr:row>
      <xdr:rowOff>53749</xdr:rowOff>
    </xdr:from>
    <xdr:to>
      <xdr:col>10</xdr:col>
      <xdr:colOff>6351</xdr:colOff>
      <xdr:row>21</xdr:row>
      <xdr:rowOff>151267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8214" y="2561999"/>
          <a:ext cx="1457325" cy="1526268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173263</xdr:colOff>
      <xdr:row>12</xdr:row>
      <xdr:rowOff>38326</xdr:rowOff>
    </xdr:from>
    <xdr:to>
      <xdr:col>14</xdr:col>
      <xdr:colOff>83909</xdr:colOff>
      <xdr:row>21</xdr:row>
      <xdr:rowOff>135844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0326" y="2546576"/>
          <a:ext cx="1450521" cy="1526268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5478B75A-BC19-4A9E-812A-BCB6914BC3BD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326572</xdr:colOff>
      <xdr:row>3</xdr:row>
      <xdr:rowOff>13607</xdr:rowOff>
    </xdr:from>
    <xdr:to>
      <xdr:col>15</xdr:col>
      <xdr:colOff>2828874</xdr:colOff>
      <xdr:row>21</xdr:row>
      <xdr:rowOff>134464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4322" y="1102178"/>
          <a:ext cx="2502302" cy="30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2</xdr:row>
      <xdr:rowOff>81643</xdr:rowOff>
    </xdr:from>
    <xdr:to>
      <xdr:col>9</xdr:col>
      <xdr:colOff>198664</xdr:colOff>
      <xdr:row>22</xdr:row>
      <xdr:rowOff>454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938893"/>
          <a:ext cx="6743700" cy="3248025"/>
        </a:xfrm>
        <a:prstGeom prst="rect">
          <a:avLst/>
        </a:prstGeom>
      </xdr:spPr>
    </xdr:pic>
    <xdr:clientData/>
  </xdr:twoCellAnchor>
  <xdr:twoCellAnchor editAs="oneCell">
    <xdr:from>
      <xdr:col>9</xdr:col>
      <xdr:colOff>303067</xdr:colOff>
      <xdr:row>2</xdr:row>
      <xdr:rowOff>127412</xdr:rowOff>
    </xdr:from>
    <xdr:to>
      <xdr:col>9</xdr:col>
      <xdr:colOff>1760392</xdr:colOff>
      <xdr:row>12</xdr:row>
      <xdr:rowOff>742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7272" y="976003"/>
          <a:ext cx="1457325" cy="1576573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2737509</xdr:colOff>
      <xdr:row>2</xdr:row>
      <xdr:rowOff>163285</xdr:rowOff>
    </xdr:from>
    <xdr:to>
      <xdr:col>11</xdr:col>
      <xdr:colOff>31048</xdr:colOff>
      <xdr:row>12</xdr:row>
      <xdr:rowOff>34017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1714" y="1011876"/>
          <a:ext cx="1458561" cy="1576573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1745672</xdr:colOff>
      <xdr:row>11</xdr:row>
      <xdr:rowOff>156111</xdr:rowOff>
    </xdr:from>
    <xdr:to>
      <xdr:col>9</xdr:col>
      <xdr:colOff>3202997</xdr:colOff>
      <xdr:row>21</xdr:row>
      <xdr:rowOff>94879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9877" y="2546020"/>
          <a:ext cx="1457325" cy="158399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33648</xdr:colOff>
      <xdr:row>12</xdr:row>
      <xdr:rowOff>8906</xdr:rowOff>
    </xdr:from>
    <xdr:to>
      <xdr:col>13</xdr:col>
      <xdr:colOff>132731</xdr:colOff>
      <xdr:row>21</xdr:row>
      <xdr:rowOff>110960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2875" y="2563338"/>
          <a:ext cx="1458561" cy="1582758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F81BEB6A-C971-4307-A206-47C74847B823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412750</xdr:colOff>
      <xdr:row>2</xdr:row>
      <xdr:rowOff>206375</xdr:rowOff>
    </xdr:from>
    <xdr:to>
      <xdr:col>15</xdr:col>
      <xdr:colOff>2915052</xdr:colOff>
      <xdr:row>22</xdr:row>
      <xdr:rowOff>27875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0500" y="1047750"/>
          <a:ext cx="2502302" cy="30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158750</xdr:colOff>
      <xdr:row>2</xdr:row>
      <xdr:rowOff>95250</xdr:rowOff>
    </xdr:from>
    <xdr:to>
      <xdr:col>9</xdr:col>
      <xdr:colOff>298450</xdr:colOff>
      <xdr:row>22</xdr:row>
      <xdr:rowOff>104775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936625"/>
          <a:ext cx="6743700" cy="3248025"/>
        </a:xfrm>
        <a:prstGeom prst="rect">
          <a:avLst/>
        </a:prstGeom>
      </xdr:spPr>
    </xdr:pic>
    <xdr:clientData/>
  </xdr:twoCellAnchor>
  <xdr:twoCellAnchor editAs="oneCell">
    <xdr:from>
      <xdr:col>9</xdr:col>
      <xdr:colOff>857249</xdr:colOff>
      <xdr:row>2</xdr:row>
      <xdr:rowOff>142224</xdr:rowOff>
    </xdr:from>
    <xdr:to>
      <xdr:col>9</xdr:col>
      <xdr:colOff>2038350</xdr:colOff>
      <xdr:row>9</xdr:row>
      <xdr:rowOff>111090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217"/>
        <a:stretch/>
      </xdr:blipFill>
      <xdr:spPr>
        <a:xfrm>
          <a:off x="7486649" y="989949"/>
          <a:ext cx="1181101" cy="1169016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1754506</xdr:colOff>
      <xdr:row>10</xdr:row>
      <xdr:rowOff>66675</xdr:rowOff>
    </xdr:from>
    <xdr:to>
      <xdr:col>10</xdr:col>
      <xdr:colOff>639220</xdr:colOff>
      <xdr:row>36</xdr:row>
      <xdr:rowOff>1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34" b="11062"/>
        <a:stretch/>
      </xdr:blipFill>
      <xdr:spPr>
        <a:xfrm>
          <a:off x="8383906" y="2276475"/>
          <a:ext cx="2266089" cy="2143126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2362200</xdr:colOff>
      <xdr:row>2</xdr:row>
      <xdr:rowOff>205500</xdr:rowOff>
    </xdr:from>
    <xdr:to>
      <xdr:col>10</xdr:col>
      <xdr:colOff>190501</xdr:colOff>
      <xdr:row>10</xdr:row>
      <xdr:rowOff>19050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08"/>
        <a:stretch/>
      </xdr:blipFill>
      <xdr:spPr>
        <a:xfrm>
          <a:off x="8991600" y="1053225"/>
          <a:ext cx="1209676" cy="11756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721017</xdr:colOff>
      <xdr:row>9</xdr:row>
      <xdr:rowOff>121857</xdr:rowOff>
    </xdr:from>
    <xdr:to>
      <xdr:col>12</xdr:col>
      <xdr:colOff>428625</xdr:colOff>
      <xdr:row>17</xdr:row>
      <xdr:rowOff>49380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07"/>
        <a:stretch/>
      </xdr:blipFill>
      <xdr:spPr>
        <a:xfrm>
          <a:off x="10731792" y="2169732"/>
          <a:ext cx="1269708" cy="1222923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A8757679-082A-47BA-897D-4F7EA8B85939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680357</xdr:colOff>
      <xdr:row>3</xdr:row>
      <xdr:rowOff>122465</xdr:rowOff>
    </xdr:from>
    <xdr:to>
      <xdr:col>15</xdr:col>
      <xdr:colOff>3182659</xdr:colOff>
      <xdr:row>22</xdr:row>
      <xdr:rowOff>80036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8107" y="1211036"/>
          <a:ext cx="2502302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321129</xdr:colOff>
      <xdr:row>21</xdr:row>
      <xdr:rowOff>96611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3" y="857250"/>
          <a:ext cx="6743700" cy="3267075"/>
        </a:xfrm>
        <a:prstGeom prst="rect">
          <a:avLst/>
        </a:prstGeom>
      </xdr:spPr>
    </xdr:pic>
    <xdr:clientData/>
  </xdr:twoCellAnchor>
  <xdr:twoCellAnchor editAs="oneCell">
    <xdr:from>
      <xdr:col>9</xdr:col>
      <xdr:colOff>631598</xdr:colOff>
      <xdr:row>2</xdr:row>
      <xdr:rowOff>131536</xdr:rowOff>
    </xdr:from>
    <xdr:to>
      <xdr:col>9</xdr:col>
      <xdr:colOff>2088923</xdr:colOff>
      <xdr:row>12</xdr:row>
      <xdr:rowOff>6804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9411" y="980849"/>
          <a:ext cx="1457325" cy="153420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3162981</xdr:colOff>
      <xdr:row>2</xdr:row>
      <xdr:rowOff>121784</xdr:rowOff>
    </xdr:from>
    <xdr:to>
      <xdr:col>11</xdr:col>
      <xdr:colOff>456520</xdr:colOff>
      <xdr:row>11</xdr:row>
      <xdr:rowOff>155802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0794" y="971097"/>
          <a:ext cx="1452789" cy="153420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2107292</xdr:colOff>
      <xdr:row>12</xdr:row>
      <xdr:rowOff>2721</xdr:rowOff>
    </xdr:from>
    <xdr:to>
      <xdr:col>10</xdr:col>
      <xdr:colOff>183242</xdr:colOff>
      <xdr:row>21</xdr:row>
      <xdr:rowOff>100239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5105" y="2510971"/>
          <a:ext cx="1457325" cy="1526268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479425</xdr:colOff>
      <xdr:row>11</xdr:row>
      <xdr:rowOff>151720</xdr:rowOff>
    </xdr:from>
    <xdr:to>
      <xdr:col>15</xdr:col>
      <xdr:colOff>209777</xdr:colOff>
      <xdr:row>21</xdr:row>
      <xdr:rowOff>90488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6488" y="2501220"/>
          <a:ext cx="1452789" cy="1526268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589963A4-4B51-42B1-80CF-D29415275BE5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27214</xdr:colOff>
      <xdr:row>3</xdr:row>
      <xdr:rowOff>136072</xdr:rowOff>
    </xdr:from>
    <xdr:to>
      <xdr:col>15</xdr:col>
      <xdr:colOff>2529516</xdr:colOff>
      <xdr:row>22</xdr:row>
      <xdr:rowOff>93643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4964" y="1224643"/>
          <a:ext cx="2502302" cy="30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481483</xdr:colOff>
      <xdr:row>2</xdr:row>
      <xdr:rowOff>121418</xdr:rowOff>
    </xdr:from>
    <xdr:to>
      <xdr:col>9</xdr:col>
      <xdr:colOff>1938808</xdr:colOff>
      <xdr:row>11</xdr:row>
      <xdr:rowOff>155436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7002" y="971341"/>
          <a:ext cx="1457325" cy="1550691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2887855</xdr:colOff>
      <xdr:row>2</xdr:row>
      <xdr:rowOff>123512</xdr:rowOff>
    </xdr:from>
    <xdr:to>
      <xdr:col>11</xdr:col>
      <xdr:colOff>173021</xdr:colOff>
      <xdr:row>11</xdr:row>
      <xdr:rowOff>157530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374" y="973435"/>
          <a:ext cx="1454185" cy="1550691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1647092</xdr:colOff>
      <xdr:row>12</xdr:row>
      <xdr:rowOff>1675</xdr:rowOff>
    </xdr:from>
    <xdr:to>
      <xdr:col>9</xdr:col>
      <xdr:colOff>3104417</xdr:colOff>
      <xdr:row>21</xdr:row>
      <xdr:rowOff>101636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2611" y="2529463"/>
          <a:ext cx="1457325" cy="1550692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660050</xdr:colOff>
      <xdr:row>12</xdr:row>
      <xdr:rowOff>1675</xdr:rowOff>
    </xdr:from>
    <xdr:to>
      <xdr:col>12</xdr:col>
      <xdr:colOff>546274</xdr:colOff>
      <xdr:row>21</xdr:row>
      <xdr:rowOff>103729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0608" y="2529463"/>
          <a:ext cx="1454185" cy="15527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321129</xdr:colOff>
      <xdr:row>21</xdr:row>
      <xdr:rowOff>77561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3" y="857250"/>
          <a:ext cx="6743700" cy="32480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2" name="Gruppieren 15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>
          <a:grpSpLocks/>
        </xdr:cNvGrpSpPr>
      </xdr:nvGrpSpPr>
      <xdr:grpSpPr bwMode="auto">
        <a:xfrm>
          <a:off x="12544425" y="114300"/>
          <a:ext cx="3771900" cy="647700"/>
          <a:chOff x="668830" y="4564777"/>
          <a:chExt cx="3771511" cy="670647"/>
        </a:xfrm>
      </xdr:grpSpPr>
      <xdr:pic>
        <xdr:nvPicPr>
          <xdr:cNvPr id="3" name="Grafik 16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Übersetzungstabelle!A93">
        <xdr:nvSpPr>
          <xdr:cNvPr id="4" name="Textfeld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fld id="{1D2AF888-6983-45A5-84B2-2B087C3D0AC0}" type="TxLink">
              <a:rPr lang="en-US" sz="1000" b="0" i="0" u="none" strike="noStrike">
                <a:solidFill>
                  <a:schemeClr val="bg1"/>
                </a:solidFill>
                <a:latin typeface="DIN-Regular" panose="02000503030000020003" pitchFamily="2" charset="0"/>
                <a:cs typeface="Arial"/>
              </a:rPr>
              <a:pPr/>
              <a:t>Glass fittings with logic</a:t>
            </a:fld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oneCellAnchor>
    <xdr:from>
      <xdr:col>0</xdr:col>
      <xdr:colOff>133350</xdr:colOff>
      <xdr:row>64</xdr:row>
      <xdr:rowOff>161925</xdr:rowOff>
    </xdr:from>
    <xdr:ext cx="1676400" cy="209550"/>
    <xdr:pic>
      <xdr:nvPicPr>
        <xdr:cNvPr id="5" name="Grafik 1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133350" y="8734425"/>
          <a:ext cx="16764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15</xdr:col>
      <xdr:colOff>514125</xdr:colOff>
      <xdr:row>3</xdr:row>
      <xdr:rowOff>101375</xdr:rowOff>
    </xdr:from>
    <xdr:to>
      <xdr:col>15</xdr:col>
      <xdr:colOff>3016427</xdr:colOff>
      <xdr:row>22</xdr:row>
      <xdr:rowOff>145125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1875" y="1165000"/>
          <a:ext cx="2502302" cy="30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1930108</xdr:colOff>
      <xdr:row>9</xdr:row>
      <xdr:rowOff>66675</xdr:rowOff>
    </xdr:from>
    <xdr:to>
      <xdr:col>11</xdr:col>
      <xdr:colOff>45359</xdr:colOff>
      <xdr:row>35</xdr:row>
      <xdr:rowOff>47624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297"/>
        <a:stretch/>
      </xdr:blipFill>
      <xdr:spPr>
        <a:xfrm>
          <a:off x="8559508" y="2114550"/>
          <a:ext cx="2277676" cy="2247899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2543175</xdr:colOff>
      <xdr:row>2</xdr:row>
      <xdr:rowOff>172911</xdr:rowOff>
    </xdr:from>
    <xdr:to>
      <xdr:col>10</xdr:col>
      <xdr:colOff>409576</xdr:colOff>
      <xdr:row>9</xdr:row>
      <xdr:rowOff>155070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586"/>
        <a:stretch/>
      </xdr:blipFill>
      <xdr:spPr>
        <a:xfrm>
          <a:off x="9172575" y="1020636"/>
          <a:ext cx="1247776" cy="118230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261712</xdr:colOff>
      <xdr:row>9</xdr:row>
      <xdr:rowOff>140153</xdr:rowOff>
    </xdr:from>
    <xdr:to>
      <xdr:col>13</xdr:col>
      <xdr:colOff>57150</xdr:colOff>
      <xdr:row>16</xdr:row>
      <xdr:rowOff>130147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064"/>
        <a:stretch/>
      </xdr:blipFill>
      <xdr:spPr>
        <a:xfrm>
          <a:off x="11053537" y="2188028"/>
          <a:ext cx="1157513" cy="112346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158750</xdr:colOff>
      <xdr:row>2</xdr:row>
      <xdr:rowOff>142875</xdr:rowOff>
    </xdr:from>
    <xdr:to>
      <xdr:col>9</xdr:col>
      <xdr:colOff>298450</xdr:colOff>
      <xdr:row>22</xdr:row>
      <xdr:rowOff>152400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984250"/>
          <a:ext cx="6743700" cy="3248025"/>
        </a:xfrm>
        <a:prstGeom prst="rect">
          <a:avLst/>
        </a:prstGeom>
      </xdr:spPr>
    </xdr:pic>
    <xdr:clientData/>
  </xdr:twoCellAnchor>
  <xdr:twoCellAnchor editAs="oneCell">
    <xdr:from>
      <xdr:col>9</xdr:col>
      <xdr:colOff>906236</xdr:colOff>
      <xdr:row>2</xdr:row>
      <xdr:rowOff>125187</xdr:rowOff>
    </xdr:from>
    <xdr:to>
      <xdr:col>9</xdr:col>
      <xdr:colOff>2162175</xdr:colOff>
      <xdr:row>9</xdr:row>
      <xdr:rowOff>155176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52"/>
        <a:stretch/>
      </xdr:blipFill>
      <xdr:spPr>
        <a:xfrm>
          <a:off x="7535636" y="972912"/>
          <a:ext cx="1255939" cy="123013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topLeftCell="A79" zoomScale="85" zoomScaleNormal="85" workbookViewId="0">
      <selection activeCell="B84" sqref="B84:E84"/>
    </sheetView>
  </sheetViews>
  <sheetFormatPr baseColWidth="10" defaultRowHeight="12.75" x14ac:dyDescent="0.25"/>
  <cols>
    <col min="1" max="1" width="64.140625" style="197" bestFit="1" customWidth="1"/>
    <col min="2" max="2" width="65.5703125" style="197" customWidth="1"/>
    <col min="3" max="5" width="61" style="197" customWidth="1"/>
    <col min="6" max="7" width="11.42578125" style="197" customWidth="1"/>
    <col min="8" max="16384" width="11.42578125" style="197"/>
  </cols>
  <sheetData>
    <row r="1" spans="1:5" x14ac:dyDescent="0.25">
      <c r="A1" s="197" t="s">
        <v>127</v>
      </c>
      <c r="B1" s="198">
        <v>2</v>
      </c>
    </row>
    <row r="2" spans="1:5" x14ac:dyDescent="0.25">
      <c r="B2" s="199">
        <v>1</v>
      </c>
      <c r="C2" s="199">
        <v>2</v>
      </c>
      <c r="D2" s="199">
        <v>3</v>
      </c>
      <c r="E2" s="199">
        <v>4</v>
      </c>
    </row>
    <row r="3" spans="1:5" x14ac:dyDescent="0.25">
      <c r="A3" s="200" t="str">
        <f>IF($B$1=1,B3,IF($B$1=2,C3, IF($B$1=3,D3, IF($B$1=4,E3,"Error!"))))</f>
        <v>Begriff Englisch</v>
      </c>
      <c r="B3" s="200" t="s">
        <v>33</v>
      </c>
      <c r="C3" s="199" t="s">
        <v>128</v>
      </c>
      <c r="D3" s="200" t="s">
        <v>95</v>
      </c>
      <c r="E3" s="200" t="s">
        <v>191</v>
      </c>
    </row>
    <row r="4" spans="1:5" s="192" customFormat="1" x14ac:dyDescent="0.25">
      <c r="A4" s="178" t="str">
        <f t="shared" ref="A4" si="0">IF($B$1=1,B4,IF($B$1=2,C4, IF($B$1=3,D4, IF($B$1=4,E4,"Error!"))))</f>
        <v>2 x end plate</v>
      </c>
      <c r="B4" s="178" t="s">
        <v>85</v>
      </c>
      <c r="C4" s="178" t="s">
        <v>237</v>
      </c>
      <c r="D4" s="177" t="s">
        <v>298</v>
      </c>
      <c r="E4" s="177" t="s">
        <v>141</v>
      </c>
    </row>
    <row r="5" spans="1:5" s="192" customFormat="1" x14ac:dyDescent="0.25">
      <c r="A5" s="178" t="str">
        <f>IF($B$1=1,B5,IF($B$1=2,C5, IF($B$1=3,D5, IF($B$1=4,E5,"Error!"))))</f>
        <v>4 x end plate</v>
      </c>
      <c r="B5" s="178" t="s">
        <v>83</v>
      </c>
      <c r="C5" s="178" t="s">
        <v>238</v>
      </c>
      <c r="D5" s="177" t="s">
        <v>194</v>
      </c>
      <c r="E5" s="177" t="s">
        <v>139</v>
      </c>
    </row>
    <row r="6" spans="1:5" s="192" customFormat="1" x14ac:dyDescent="0.25">
      <c r="A6" s="178" t="str">
        <f t="shared" ref="A6:A71" si="1">IF($B$1=1,B6,IF($B$1=2,C6, IF($B$1=3,D6, IF($B$1=4,E6,"Error!"))))</f>
        <v>6 x end plate</v>
      </c>
      <c r="B6" s="178" t="s">
        <v>200</v>
      </c>
      <c r="C6" s="178" t="s">
        <v>201</v>
      </c>
      <c r="D6" s="177" t="s">
        <v>202</v>
      </c>
      <c r="E6" s="177" t="s">
        <v>203</v>
      </c>
    </row>
    <row r="7" spans="1:5" s="192" customFormat="1" x14ac:dyDescent="0.25">
      <c r="A7" s="178" t="str">
        <f t="shared" si="1"/>
        <v>2 x finger pull handle</v>
      </c>
      <c r="B7" s="178" t="s">
        <v>84</v>
      </c>
      <c r="C7" s="178" t="s">
        <v>239</v>
      </c>
      <c r="D7" s="177" t="s">
        <v>299</v>
      </c>
      <c r="E7" s="177" t="s">
        <v>140</v>
      </c>
    </row>
    <row r="8" spans="1:5" s="192" customFormat="1" x14ac:dyDescent="0.25">
      <c r="A8" s="178" t="str">
        <f t="shared" si="1"/>
        <v>4 x finger pull handle</v>
      </c>
      <c r="B8" s="178" t="s">
        <v>204</v>
      </c>
      <c r="C8" s="178" t="s">
        <v>205</v>
      </c>
      <c r="D8" s="177" t="s">
        <v>300</v>
      </c>
      <c r="E8" s="177" t="s">
        <v>206</v>
      </c>
    </row>
    <row r="9" spans="1:5" s="192" customFormat="1" x14ac:dyDescent="0.25">
      <c r="A9" s="178" t="str">
        <f t="shared" si="1"/>
        <v>1 x Secura security cylinder roller profile lock</v>
      </c>
      <c r="B9" s="178" t="s">
        <v>86</v>
      </c>
      <c r="C9" s="177" t="s">
        <v>301</v>
      </c>
      <c r="D9" s="177" t="s">
        <v>302</v>
      </c>
      <c r="E9" s="177" t="s">
        <v>303</v>
      </c>
    </row>
    <row r="10" spans="1:5" s="192" customFormat="1" x14ac:dyDescent="0.25">
      <c r="A10" s="178" t="str">
        <f t="shared" si="1"/>
        <v>2 x Secura security cylinder roller profile lock</v>
      </c>
      <c r="B10" s="178" t="s">
        <v>207</v>
      </c>
      <c r="C10" s="177" t="s">
        <v>304</v>
      </c>
      <c r="D10" s="177" t="s">
        <v>305</v>
      </c>
      <c r="E10" s="177" t="s">
        <v>306</v>
      </c>
    </row>
    <row r="11" spans="1:5" s="192" customFormat="1" x14ac:dyDescent="0.25">
      <c r="A11" s="178" t="str">
        <f t="shared" si="1"/>
        <v>1 x Secura lock adapter</v>
      </c>
      <c r="B11" s="178" t="s">
        <v>87</v>
      </c>
      <c r="C11" s="177" t="s">
        <v>307</v>
      </c>
      <c r="D11" s="177" t="s">
        <v>308</v>
      </c>
      <c r="E11" s="177" t="s">
        <v>309</v>
      </c>
    </row>
    <row r="12" spans="1:5" s="192" customFormat="1" x14ac:dyDescent="0.25">
      <c r="A12" s="178" t="str">
        <f t="shared" si="1"/>
        <v>2 x Secura lock adapter</v>
      </c>
      <c r="B12" s="178" t="s">
        <v>208</v>
      </c>
      <c r="C12" s="177" t="s">
        <v>310</v>
      </c>
      <c r="D12" s="177" t="s">
        <v>311</v>
      </c>
      <c r="E12" s="177" t="s">
        <v>312</v>
      </c>
    </row>
    <row r="13" spans="1:5" s="192" customFormat="1" ht="38.25" x14ac:dyDescent="0.25">
      <c r="A13" s="177" t="str">
        <f t="shared" si="1"/>
        <v>Supra: Profile and glass size calculation for twin-track installations without frame profile, with 2 end plates per sliding door</v>
      </c>
      <c r="B13" s="177" t="s">
        <v>46</v>
      </c>
      <c r="C13" s="177" t="s">
        <v>240</v>
      </c>
      <c r="D13" s="177" t="s">
        <v>313</v>
      </c>
      <c r="E13" s="177" t="s">
        <v>314</v>
      </c>
    </row>
    <row r="14" spans="1:5" s="192" customFormat="1" ht="38.25" x14ac:dyDescent="0.25">
      <c r="A14" s="177" t="str">
        <f t="shared" si="1"/>
        <v>Supra: Profile and glass size calculation for twin-track installations without frame profile, with 1 finger pull handle and 1 end plate per sliding door</v>
      </c>
      <c r="B14" s="177" t="s">
        <v>47</v>
      </c>
      <c r="C14" s="177" t="s">
        <v>193</v>
      </c>
      <c r="D14" s="177" t="s">
        <v>315</v>
      </c>
      <c r="E14" s="177" t="s">
        <v>316</v>
      </c>
    </row>
    <row r="15" spans="1:5" s="192" customFormat="1" ht="51" x14ac:dyDescent="0.25">
      <c r="A15" s="177" t="str">
        <f t="shared" si="1"/>
        <v>Supra: Profile and glass size calculation for twin-track installations without frame profile, with 1 finger pull handle per sliding door and 1 central Secura security cylinder roller profile lock</v>
      </c>
      <c r="B15" s="177" t="s">
        <v>48</v>
      </c>
      <c r="C15" s="177" t="s">
        <v>129</v>
      </c>
      <c r="D15" s="177" t="s">
        <v>317</v>
      </c>
      <c r="E15" s="177" t="s">
        <v>318</v>
      </c>
    </row>
    <row r="16" spans="1:5" s="192" customFormat="1" ht="38.25" x14ac:dyDescent="0.25">
      <c r="A16" s="177" t="str">
        <f t="shared" si="1"/>
        <v>Supra: Profile and glass size calculation for three-track installations without frame profile, with 2 end plates per sliding door</v>
      </c>
      <c r="B16" s="177" t="s">
        <v>209</v>
      </c>
      <c r="C16" s="177" t="s">
        <v>221</v>
      </c>
      <c r="D16" s="177" t="s">
        <v>319</v>
      </c>
      <c r="E16" s="177" t="s">
        <v>320</v>
      </c>
    </row>
    <row r="17" spans="1:5" s="192" customFormat="1" ht="38.25" x14ac:dyDescent="0.25">
      <c r="A17" s="177" t="str">
        <f>IF($B$1=1,B17,IF($B$1=2,C17, IF($B$1=3,D17, IF($B$1=4,E17,"Error!"))))</f>
        <v>Supra: Profile and glass size calculation for three-track installations without frame profile, with 4 finger pull handles and 2 end plates</v>
      </c>
      <c r="B17" s="177" t="s">
        <v>211</v>
      </c>
      <c r="C17" s="177" t="s">
        <v>222</v>
      </c>
      <c r="D17" s="177" t="s">
        <v>321</v>
      </c>
      <c r="E17" s="177" t="s">
        <v>322</v>
      </c>
    </row>
    <row r="18" spans="1:5" s="192" customFormat="1" ht="51" x14ac:dyDescent="0.25">
      <c r="A18" s="177" t="str">
        <f>IF($B$1=1,B18,IF($B$1=2,C18, IF($B$1=3,D18, IF($B$1=4,E18,"Error!"))))</f>
        <v>Supra: Profile and glass size calculation for three-track installations without frame profile with 1 finger pull handle per sliding door on the left/right and 2 central Secura security cylinder roller profile locks</v>
      </c>
      <c r="B18" s="177" t="s">
        <v>217</v>
      </c>
      <c r="C18" s="177" t="s">
        <v>223</v>
      </c>
      <c r="D18" s="177" t="s">
        <v>234</v>
      </c>
      <c r="E18" s="177" t="s">
        <v>323</v>
      </c>
    </row>
    <row r="19" spans="1:5" s="192" customFormat="1" ht="38.25" x14ac:dyDescent="0.25">
      <c r="A19" s="177" t="str">
        <f t="shared" si="1"/>
        <v>Supra: Profile and glass size calculation for twin-track installations with vertical frame profile, with 2 end plates per sliding door</v>
      </c>
      <c r="B19" s="177" t="s">
        <v>49</v>
      </c>
      <c r="C19" s="177" t="s">
        <v>130</v>
      </c>
      <c r="D19" s="177" t="s">
        <v>324</v>
      </c>
      <c r="E19" s="177" t="s">
        <v>325</v>
      </c>
    </row>
    <row r="20" spans="1:5" s="192" customFormat="1" ht="38.25" x14ac:dyDescent="0.25">
      <c r="A20" s="177" t="str">
        <f t="shared" si="1"/>
        <v>Supra: Profile and glass size calculation for twin-track installations with vertical frame profile, with 1 finger pull handle and 1 end plate per sliding door</v>
      </c>
      <c r="B20" s="177" t="s">
        <v>50</v>
      </c>
      <c r="C20" s="177" t="s">
        <v>131</v>
      </c>
      <c r="D20" s="177" t="s">
        <v>326</v>
      </c>
      <c r="E20" s="177" t="s">
        <v>327</v>
      </c>
    </row>
    <row r="21" spans="1:5" s="192" customFormat="1" ht="51" x14ac:dyDescent="0.25">
      <c r="A21" s="177" t="str">
        <f t="shared" si="1"/>
        <v>Supra: Profile and glass size calculation for twin-track installations with vertical frame profile, with 1 finger pull handle per sliding door and 1 central Secura security cylinder roller profile lock</v>
      </c>
      <c r="B21" s="177" t="s">
        <v>51</v>
      </c>
      <c r="C21" s="177" t="s">
        <v>132</v>
      </c>
      <c r="D21" s="177" t="s">
        <v>328</v>
      </c>
      <c r="E21" s="177" t="s">
        <v>329</v>
      </c>
    </row>
    <row r="22" spans="1:5" s="192" customFormat="1" ht="45.75" customHeight="1" x14ac:dyDescent="0.25">
      <c r="A22" s="177" t="str">
        <f t="shared" si="1"/>
        <v>Supra: Profile and glass size calculation for twin- track installations with all-round frame profile, with 2 end plates per sliding door</v>
      </c>
      <c r="B22" s="177" t="s">
        <v>52</v>
      </c>
      <c r="C22" s="177" t="s">
        <v>192</v>
      </c>
      <c r="D22" s="177" t="s">
        <v>330</v>
      </c>
      <c r="E22" s="177" t="s">
        <v>331</v>
      </c>
    </row>
    <row r="23" spans="1:5" s="192" customFormat="1" ht="38.25" x14ac:dyDescent="0.25">
      <c r="A23" s="177" t="str">
        <f t="shared" si="1"/>
        <v>Supra: Profile and glass size calculation for twin-track installations with all-round frame profile, with 1 finger pull handle and 1 end plate per sliding door</v>
      </c>
      <c r="B23" s="177" t="s">
        <v>53</v>
      </c>
      <c r="C23" s="177" t="s">
        <v>133</v>
      </c>
      <c r="D23" s="177" t="s">
        <v>332</v>
      </c>
      <c r="E23" s="177" t="s">
        <v>333</v>
      </c>
    </row>
    <row r="24" spans="1:5" s="192" customFormat="1" ht="51" x14ac:dyDescent="0.25">
      <c r="A24" s="177" t="str">
        <f t="shared" si="1"/>
        <v>Supra: Profile and glass size calculation for twin-track installations with all-round frame profile, with 1 finger pull handle per sliding door and 1 central Secura security cylinder roller profile lock</v>
      </c>
      <c r="B24" s="177" t="s">
        <v>54</v>
      </c>
      <c r="C24" s="177" t="s">
        <v>134</v>
      </c>
      <c r="D24" s="177" t="s">
        <v>334</v>
      </c>
      <c r="E24" s="177" t="s">
        <v>335</v>
      </c>
    </row>
    <row r="25" spans="1:5" s="192" customFormat="1" x14ac:dyDescent="0.25">
      <c r="A25" s="178" t="str">
        <f t="shared" si="1"/>
        <v>Overview</v>
      </c>
      <c r="B25" s="177" t="s">
        <v>77</v>
      </c>
      <c r="C25" s="177" t="s">
        <v>241</v>
      </c>
      <c r="D25" s="177" t="s">
        <v>96</v>
      </c>
      <c r="E25" s="177" t="s">
        <v>142</v>
      </c>
    </row>
    <row r="26" spans="1:5" s="192" customFormat="1" x14ac:dyDescent="0.25">
      <c r="A26" s="178" t="str">
        <f t="shared" si="1"/>
        <v>Equipment</v>
      </c>
      <c r="B26" s="177" t="s">
        <v>8</v>
      </c>
      <c r="C26" s="177" t="s">
        <v>242</v>
      </c>
      <c r="D26" s="177" t="s">
        <v>97</v>
      </c>
      <c r="E26" s="177" t="s">
        <v>143</v>
      </c>
    </row>
    <row r="27" spans="1:5" s="192" customFormat="1" x14ac:dyDescent="0.25">
      <c r="A27" s="178" t="str">
        <f t="shared" si="1"/>
        <v>Frame profile</v>
      </c>
      <c r="B27" s="177" t="s">
        <v>4</v>
      </c>
      <c r="C27" s="177" t="s">
        <v>243</v>
      </c>
      <c r="D27" s="177" t="s">
        <v>98</v>
      </c>
      <c r="E27" s="177" t="s">
        <v>144</v>
      </c>
    </row>
    <row r="28" spans="1:5" s="192" customFormat="1" x14ac:dyDescent="0.25">
      <c r="A28" s="178" t="str">
        <f t="shared" si="1"/>
        <v>Description</v>
      </c>
      <c r="B28" s="177" t="s">
        <v>7</v>
      </c>
      <c r="C28" s="177" t="s">
        <v>99</v>
      </c>
      <c r="D28" s="177" t="s">
        <v>99</v>
      </c>
      <c r="E28" s="177" t="s">
        <v>145</v>
      </c>
    </row>
    <row r="29" spans="1:5" s="192" customFormat="1" x14ac:dyDescent="0.25">
      <c r="A29" s="178" t="str">
        <f t="shared" si="1"/>
        <v>End plate</v>
      </c>
      <c r="B29" s="177" t="s">
        <v>6</v>
      </c>
      <c r="C29" s="177" t="s">
        <v>244</v>
      </c>
      <c r="D29" s="177" t="s">
        <v>198</v>
      </c>
      <c r="E29" s="177" t="s">
        <v>146</v>
      </c>
    </row>
    <row r="30" spans="1:5" s="192" customFormat="1" x14ac:dyDescent="0.25">
      <c r="A30" s="178" t="str">
        <f t="shared" si="1"/>
        <v>Finger pull handle</v>
      </c>
      <c r="B30" s="177" t="s">
        <v>5</v>
      </c>
      <c r="C30" s="177" t="s">
        <v>245</v>
      </c>
      <c r="D30" s="177" t="s">
        <v>336</v>
      </c>
      <c r="E30" s="177" t="s">
        <v>147</v>
      </c>
    </row>
    <row r="31" spans="1:5" s="192" customFormat="1" x14ac:dyDescent="0.25">
      <c r="A31" s="178" t="str">
        <f t="shared" si="1"/>
        <v>Secura security cylinder roller profile lock</v>
      </c>
      <c r="B31" s="177" t="s">
        <v>55</v>
      </c>
      <c r="C31" s="177" t="s">
        <v>246</v>
      </c>
      <c r="D31" s="177" t="s">
        <v>100</v>
      </c>
      <c r="E31" s="177" t="s">
        <v>148</v>
      </c>
    </row>
    <row r="32" spans="1:5" s="192" customFormat="1" x14ac:dyDescent="0.25">
      <c r="A32" s="178" t="str">
        <f t="shared" si="1"/>
        <v>Without frame profile</v>
      </c>
      <c r="B32" s="178" t="s">
        <v>56</v>
      </c>
      <c r="C32" s="177" t="s">
        <v>247</v>
      </c>
      <c r="D32" s="177" t="s">
        <v>101</v>
      </c>
      <c r="E32" s="177" t="s">
        <v>149</v>
      </c>
    </row>
    <row r="33" spans="1:5" s="192" customFormat="1" x14ac:dyDescent="0.25">
      <c r="A33" s="178" t="str">
        <f t="shared" si="1"/>
        <v xml:space="preserve">Vertical frame only </v>
      </c>
      <c r="B33" s="177" t="s">
        <v>9</v>
      </c>
      <c r="C33" s="177" t="s">
        <v>248</v>
      </c>
      <c r="D33" s="177" t="s">
        <v>102</v>
      </c>
      <c r="E33" s="177" t="s">
        <v>150</v>
      </c>
    </row>
    <row r="34" spans="1:5" s="192" customFormat="1" x14ac:dyDescent="0.25">
      <c r="A34" s="178" t="str">
        <f t="shared" si="1"/>
        <v>All-round frame</v>
      </c>
      <c r="B34" s="177" t="s">
        <v>10</v>
      </c>
      <c r="C34" s="177" t="s">
        <v>249</v>
      </c>
      <c r="D34" s="177" t="s">
        <v>103</v>
      </c>
      <c r="E34" s="177" t="s">
        <v>151</v>
      </c>
    </row>
    <row r="35" spans="1:5" s="192" customFormat="1" x14ac:dyDescent="0.25">
      <c r="A35" s="177" t="str">
        <f t="shared" si="1"/>
        <v>1.1 Without frame profile, with 2 end plates per sliding door</v>
      </c>
      <c r="B35" s="177" t="s">
        <v>57</v>
      </c>
      <c r="C35" s="177" t="s">
        <v>250</v>
      </c>
      <c r="D35" s="177" t="s">
        <v>337</v>
      </c>
      <c r="E35" s="177" t="s">
        <v>152</v>
      </c>
    </row>
    <row r="36" spans="1:5" s="192" customFormat="1" ht="25.5" x14ac:dyDescent="0.25">
      <c r="A36" s="177" t="str">
        <f t="shared" si="1"/>
        <v>1.2 Without frame profile, with 1 finger pull handle and 1 end plate per sliding door</v>
      </c>
      <c r="B36" s="177" t="s">
        <v>89</v>
      </c>
      <c r="C36" s="177" t="s">
        <v>135</v>
      </c>
      <c r="D36" s="177" t="s">
        <v>338</v>
      </c>
      <c r="E36" s="177" t="s">
        <v>285</v>
      </c>
    </row>
    <row r="37" spans="1:5" s="192" customFormat="1" ht="38.25" x14ac:dyDescent="0.25">
      <c r="A37" s="177" t="str">
        <f t="shared" si="1"/>
        <v>1.3 Without frame profile, with 1 finger pull handle per sliding door and 1 central Secura security cylinder roller profile lock</v>
      </c>
      <c r="B37" s="177" t="s">
        <v>58</v>
      </c>
      <c r="C37" s="177" t="s">
        <v>224</v>
      </c>
      <c r="D37" s="177" t="s">
        <v>339</v>
      </c>
      <c r="E37" s="177" t="s">
        <v>153</v>
      </c>
    </row>
    <row r="38" spans="1:5" s="192" customFormat="1" ht="25.5" x14ac:dyDescent="0.25">
      <c r="A38" s="177" t="str">
        <f t="shared" si="1"/>
        <v>1.4 Without frame profile, with 2 end plates per sliding door, three-tracks</v>
      </c>
      <c r="B38" s="177" t="s">
        <v>218</v>
      </c>
      <c r="C38" s="177" t="s">
        <v>340</v>
      </c>
      <c r="D38" s="177" t="s">
        <v>225</v>
      </c>
      <c r="E38" s="177" t="s">
        <v>226</v>
      </c>
    </row>
    <row r="39" spans="1:5" s="192" customFormat="1" ht="25.5" x14ac:dyDescent="0.25">
      <c r="A39" s="177" t="str">
        <f t="shared" si="1"/>
        <v>1.5 Without frame profile, with 2 end plates and 4 finger pull handles, three-tracks</v>
      </c>
      <c r="B39" s="177" t="s">
        <v>219</v>
      </c>
      <c r="C39" s="177" t="s">
        <v>341</v>
      </c>
      <c r="D39" s="177" t="s">
        <v>235</v>
      </c>
      <c r="E39" s="177" t="s">
        <v>227</v>
      </c>
    </row>
    <row r="40" spans="1:5" s="192" customFormat="1" ht="38.25" x14ac:dyDescent="0.25">
      <c r="A40" s="177" t="str">
        <f t="shared" si="1"/>
        <v>1.6 Without frame profile, with 1 finger pull handle on the right and left, 2 central Secura security cylinder roller profile locks, three-tracks</v>
      </c>
      <c r="B40" s="177" t="s">
        <v>220</v>
      </c>
      <c r="C40" s="177" t="s">
        <v>342</v>
      </c>
      <c r="D40" s="177" t="s">
        <v>236</v>
      </c>
      <c r="E40" s="177" t="s">
        <v>228</v>
      </c>
    </row>
    <row r="41" spans="1:5" s="192" customFormat="1" ht="25.5" x14ac:dyDescent="0.25">
      <c r="A41" s="177" t="str">
        <f t="shared" si="1"/>
        <v>2.1 Vertical frame profile only, with 2 end plates per sliding door</v>
      </c>
      <c r="B41" s="177" t="s">
        <v>78</v>
      </c>
      <c r="C41" s="177" t="s">
        <v>251</v>
      </c>
      <c r="D41" s="177" t="s">
        <v>343</v>
      </c>
      <c r="E41" s="177" t="s">
        <v>154</v>
      </c>
    </row>
    <row r="42" spans="1:5" s="192" customFormat="1" ht="25.5" x14ac:dyDescent="0.25">
      <c r="A42" s="177" t="str">
        <f t="shared" si="1"/>
        <v>2.2 Vertical frame profile only, with 1 finger pull handle and 1 end plate per sliding door</v>
      </c>
      <c r="B42" s="177" t="s">
        <v>90</v>
      </c>
      <c r="C42" s="177" t="s">
        <v>252</v>
      </c>
      <c r="D42" s="177" t="s">
        <v>344</v>
      </c>
      <c r="E42" s="177" t="s">
        <v>155</v>
      </c>
    </row>
    <row r="43" spans="1:5" ht="38.25" x14ac:dyDescent="0.25">
      <c r="A43" s="177" t="str">
        <f t="shared" si="1"/>
        <v>2.3 Vertical frame profile only, with 1 finger pull handle per sliding door and 1 central Secura security cylinder roller profile lock</v>
      </c>
      <c r="B43" s="177" t="s">
        <v>88</v>
      </c>
      <c r="C43" s="177" t="s">
        <v>253</v>
      </c>
      <c r="D43" s="177" t="s">
        <v>345</v>
      </c>
      <c r="E43" s="177" t="s">
        <v>156</v>
      </c>
    </row>
    <row r="44" spans="1:5" ht="25.5" x14ac:dyDescent="0.25">
      <c r="A44" s="177" t="str">
        <f t="shared" si="1"/>
        <v>3.1 All-round frame profile, with 2 end plates per sliding door</v>
      </c>
      <c r="B44" s="177" t="s">
        <v>79</v>
      </c>
      <c r="C44" s="177" t="s">
        <v>254</v>
      </c>
      <c r="D44" s="177" t="s">
        <v>346</v>
      </c>
      <c r="E44" s="177" t="s">
        <v>157</v>
      </c>
    </row>
    <row r="45" spans="1:5" ht="25.5" x14ac:dyDescent="0.25">
      <c r="A45" s="177" t="str">
        <f t="shared" si="1"/>
        <v>3.2 All-round frame profile, with 1 finger pull handle and 1 end plate per sliding door</v>
      </c>
      <c r="B45" s="177" t="s">
        <v>91</v>
      </c>
      <c r="C45" s="177" t="s">
        <v>255</v>
      </c>
      <c r="D45" s="177" t="s">
        <v>347</v>
      </c>
      <c r="E45" s="177" t="s">
        <v>158</v>
      </c>
    </row>
    <row r="46" spans="1:5" ht="38.25" x14ac:dyDescent="0.25">
      <c r="A46" s="177" t="str">
        <f t="shared" si="1"/>
        <v>3.3 All-round frame profile, with 1 finger pull handle per sliding door and 1 central Secura security cylinder roller profile lock</v>
      </c>
      <c r="B46" s="177" t="s">
        <v>80</v>
      </c>
      <c r="C46" s="177" t="s">
        <v>256</v>
      </c>
      <c r="D46" s="177" t="s">
        <v>348</v>
      </c>
      <c r="E46" s="177" t="s">
        <v>159</v>
      </c>
    </row>
    <row r="47" spans="1:5" x14ac:dyDescent="0.25">
      <c r="A47" s="178"/>
      <c r="B47" s="177"/>
      <c r="C47" s="177"/>
      <c r="D47" s="177"/>
      <c r="E47" s="177"/>
    </row>
    <row r="48" spans="1:5" x14ac:dyDescent="0.25">
      <c r="A48" s="178" t="str">
        <f t="shared" si="1"/>
        <v>User input</v>
      </c>
      <c r="B48" s="178" t="s">
        <v>0</v>
      </c>
      <c r="C48" s="177" t="s">
        <v>257</v>
      </c>
      <c r="D48" s="177" t="s">
        <v>104</v>
      </c>
      <c r="E48" s="177" t="s">
        <v>160</v>
      </c>
    </row>
    <row r="49" spans="1:5" x14ac:dyDescent="0.25">
      <c r="A49" s="178" t="str">
        <f t="shared" si="1"/>
        <v>System height</v>
      </c>
      <c r="B49" s="178" t="s">
        <v>17</v>
      </c>
      <c r="C49" s="177" t="s">
        <v>258</v>
      </c>
      <c r="D49" s="177" t="s">
        <v>105</v>
      </c>
      <c r="E49" s="177" t="s">
        <v>161</v>
      </c>
    </row>
    <row r="50" spans="1:5" x14ac:dyDescent="0.25">
      <c r="A50" s="178" t="str">
        <f t="shared" si="1"/>
        <v>Clear width</v>
      </c>
      <c r="B50" s="178" t="s">
        <v>15</v>
      </c>
      <c r="C50" s="177" t="s">
        <v>259</v>
      </c>
      <c r="D50" s="177" t="s">
        <v>106</v>
      </c>
      <c r="E50" s="177" t="s">
        <v>162</v>
      </c>
    </row>
    <row r="51" spans="1:5" x14ac:dyDescent="0.25">
      <c r="A51" s="178" t="str">
        <f t="shared" si="1"/>
        <v>Glass thickness of sliding sashes</v>
      </c>
      <c r="B51" s="178" t="s">
        <v>34</v>
      </c>
      <c r="C51" s="177" t="s">
        <v>260</v>
      </c>
      <c r="D51" s="177" t="s">
        <v>107</v>
      </c>
      <c r="E51" s="177" t="s">
        <v>163</v>
      </c>
    </row>
    <row r="52" spans="1:5" x14ac:dyDescent="0.25">
      <c r="A52" s="178" t="str">
        <f t="shared" si="1"/>
        <v>Information:</v>
      </c>
      <c r="B52" s="178" t="s">
        <v>71</v>
      </c>
      <c r="C52" s="177" t="s">
        <v>261</v>
      </c>
      <c r="D52" s="177" t="s">
        <v>261</v>
      </c>
      <c r="E52" s="177" t="s">
        <v>164</v>
      </c>
    </row>
    <row r="53" spans="1:5" x14ac:dyDescent="0.25">
      <c r="A53" s="178" t="str">
        <f t="shared" si="1"/>
        <v>Overlap between sliding sashes</v>
      </c>
      <c r="B53" s="178" t="s">
        <v>32</v>
      </c>
      <c r="C53" s="177" t="s">
        <v>262</v>
      </c>
      <c r="D53" s="177" t="s">
        <v>108</v>
      </c>
      <c r="E53" s="177" t="s">
        <v>165</v>
      </c>
    </row>
    <row r="54" spans="1:5" x14ac:dyDescent="0.25">
      <c r="A54" s="178" t="str">
        <f t="shared" si="1"/>
        <v>Formulas</v>
      </c>
      <c r="B54" s="178" t="s">
        <v>35</v>
      </c>
      <c r="C54" s="177" t="s">
        <v>263</v>
      </c>
      <c r="D54" s="177" t="s">
        <v>109</v>
      </c>
      <c r="E54" s="177" t="s">
        <v>166</v>
      </c>
    </row>
    <row r="55" spans="1:5" ht="25.5" x14ac:dyDescent="0.25">
      <c r="A55" s="178" t="str">
        <f t="shared" si="1"/>
        <v>Automatic calculation of glass dimensions and profile length</v>
      </c>
      <c r="B55" s="178" t="s">
        <v>36</v>
      </c>
      <c r="C55" s="177" t="s">
        <v>264</v>
      </c>
      <c r="D55" s="177" t="s">
        <v>110</v>
      </c>
      <c r="E55" s="177" t="s">
        <v>167</v>
      </c>
    </row>
    <row r="56" spans="1:5" x14ac:dyDescent="0.25">
      <c r="A56" s="178" t="str">
        <f t="shared" si="1"/>
        <v>Glass width of sliding sashes</v>
      </c>
      <c r="B56" s="178" t="s">
        <v>16</v>
      </c>
      <c r="C56" s="177" t="s">
        <v>265</v>
      </c>
      <c r="D56" s="177" t="s">
        <v>195</v>
      </c>
      <c r="E56" s="177" t="s">
        <v>168</v>
      </c>
    </row>
    <row r="57" spans="1:5" x14ac:dyDescent="0.25">
      <c r="A57" s="178" t="str">
        <f t="shared" si="1"/>
        <v>Glass height of sliding sashes</v>
      </c>
      <c r="B57" s="178" t="s">
        <v>13</v>
      </c>
      <c r="C57" s="177" t="s">
        <v>266</v>
      </c>
      <c r="D57" s="177" t="s">
        <v>196</v>
      </c>
      <c r="E57" s="177" t="s">
        <v>169</v>
      </c>
    </row>
    <row r="58" spans="1:5" x14ac:dyDescent="0.25">
      <c r="A58" s="178" t="str">
        <f t="shared" si="1"/>
        <v>Length of roller profile</v>
      </c>
      <c r="B58" s="178" t="s">
        <v>59</v>
      </c>
      <c r="C58" s="177" t="s">
        <v>267</v>
      </c>
      <c r="D58" s="177" t="s">
        <v>197</v>
      </c>
      <c r="E58" s="177" t="s">
        <v>170</v>
      </c>
    </row>
    <row r="59" spans="1:5" ht="25.5" x14ac:dyDescent="0.25">
      <c r="A59" s="178" t="str">
        <f t="shared" si="1"/>
        <v>Length of roller profile (sash with lock adapter)</v>
      </c>
      <c r="B59" s="178" t="s">
        <v>73</v>
      </c>
      <c r="C59" s="177" t="s">
        <v>349</v>
      </c>
      <c r="D59" s="177" t="s">
        <v>350</v>
      </c>
      <c r="E59" s="177" t="s">
        <v>351</v>
      </c>
    </row>
    <row r="60" spans="1:5" x14ac:dyDescent="0.25">
      <c r="A60" s="201" t="str">
        <f t="shared" si="1"/>
        <v>Length of roller profile (sash with actual e-Secura lock)</v>
      </c>
      <c r="B60" s="193" t="s">
        <v>74</v>
      </c>
      <c r="C60" s="193" t="s">
        <v>268</v>
      </c>
      <c r="D60" s="193" t="s">
        <v>199</v>
      </c>
      <c r="E60" s="193" t="s">
        <v>171</v>
      </c>
    </row>
    <row r="61" spans="1:5" x14ac:dyDescent="0.25">
      <c r="A61" s="201" t="str">
        <f t="shared" si="1"/>
        <v>Number of roller assemblies required per sliding sash</v>
      </c>
      <c r="B61" s="201" t="s">
        <v>60</v>
      </c>
      <c r="C61" s="176" t="s">
        <v>136</v>
      </c>
      <c r="D61" s="176" t="s">
        <v>287</v>
      </c>
      <c r="E61" s="176" t="s">
        <v>172</v>
      </c>
    </row>
    <row r="62" spans="1:5" x14ac:dyDescent="0.25">
      <c r="A62" s="201" t="str">
        <f t="shared" si="1"/>
        <v>Error</v>
      </c>
      <c r="B62" s="201" t="s">
        <v>69</v>
      </c>
      <c r="C62" s="176" t="s">
        <v>173</v>
      </c>
      <c r="D62" s="176" t="s">
        <v>111</v>
      </c>
      <c r="E62" s="176" t="s">
        <v>173</v>
      </c>
    </row>
    <row r="63" spans="1:5" x14ac:dyDescent="0.25">
      <c r="A63" s="201" t="str">
        <f t="shared" si="1"/>
        <v xml:space="preserve">Check of sash weight </v>
      </c>
      <c r="B63" s="201" t="s">
        <v>66</v>
      </c>
      <c r="C63" s="176" t="s">
        <v>269</v>
      </c>
      <c r="D63" s="176" t="s">
        <v>112</v>
      </c>
      <c r="E63" s="176" t="s">
        <v>174</v>
      </c>
    </row>
    <row r="64" spans="1:5" ht="25.5" x14ac:dyDescent="0.25">
      <c r="A64" s="201" t="str">
        <f t="shared" si="1"/>
        <v>Check of sash weight, height-width ratio and minimum sash width</v>
      </c>
      <c r="B64" s="201" t="s">
        <v>37</v>
      </c>
      <c r="C64" s="176" t="s">
        <v>286</v>
      </c>
      <c r="D64" s="176" t="s">
        <v>288</v>
      </c>
      <c r="E64" s="176" t="s">
        <v>352</v>
      </c>
    </row>
    <row r="65" spans="1:5" x14ac:dyDescent="0.25">
      <c r="A65" s="201" t="str">
        <f t="shared" si="1"/>
        <v>OK</v>
      </c>
      <c r="B65" s="201" t="s">
        <v>38</v>
      </c>
      <c r="C65" s="176" t="s">
        <v>113</v>
      </c>
      <c r="D65" s="176" t="s">
        <v>113</v>
      </c>
      <c r="E65" s="176" t="s">
        <v>113</v>
      </c>
    </row>
    <row r="66" spans="1:5" x14ac:dyDescent="0.25">
      <c r="A66" s="178" t="str">
        <f t="shared" si="1"/>
        <v>Wrong!</v>
      </c>
      <c r="B66" s="202" t="s">
        <v>39</v>
      </c>
      <c r="C66" s="195" t="s">
        <v>270</v>
      </c>
      <c r="D66" s="195" t="s">
        <v>289</v>
      </c>
      <c r="E66" s="195" t="s">
        <v>175</v>
      </c>
    </row>
    <row r="67" spans="1:5" x14ac:dyDescent="0.25">
      <c r="A67" s="178" t="str">
        <f t="shared" si="1"/>
        <v>Weight of sliding sashes (≤ 50 kg!)</v>
      </c>
      <c r="B67" s="201" t="s">
        <v>61</v>
      </c>
      <c r="C67" s="176" t="s">
        <v>271</v>
      </c>
      <c r="D67" s="176" t="s">
        <v>114</v>
      </c>
      <c r="E67" s="176" t="s">
        <v>176</v>
      </c>
    </row>
    <row r="68" spans="1:5" x14ac:dyDescent="0.25">
      <c r="A68" s="178" t="str">
        <f t="shared" si="1"/>
        <v>Weight of sliding sashes (≤ 25 kg!)</v>
      </c>
      <c r="B68" s="201" t="s">
        <v>62</v>
      </c>
      <c r="C68" s="176" t="s">
        <v>272</v>
      </c>
      <c r="D68" s="176" t="s">
        <v>115</v>
      </c>
      <c r="E68" s="176" t="s">
        <v>177</v>
      </c>
    </row>
    <row r="69" spans="1:5" x14ac:dyDescent="0.25">
      <c r="A69" s="178" t="str">
        <f t="shared" si="1"/>
        <v>Caution: The maximum permissible sash weight is exceeded!</v>
      </c>
      <c r="B69" s="201" t="s">
        <v>40</v>
      </c>
      <c r="C69" s="176" t="s">
        <v>273</v>
      </c>
      <c r="D69" s="176" t="s">
        <v>116</v>
      </c>
      <c r="E69" s="176" t="s">
        <v>178</v>
      </c>
    </row>
    <row r="70" spans="1:5" x14ac:dyDescent="0.25">
      <c r="A70" s="178" t="str">
        <f t="shared" si="1"/>
        <v>Height-to-width ratio of sliding sashes (≤ 2.5!)</v>
      </c>
      <c r="B70" s="193" t="s">
        <v>63</v>
      </c>
      <c r="C70" s="194" t="s">
        <v>137</v>
      </c>
      <c r="D70" s="194" t="s">
        <v>117</v>
      </c>
      <c r="E70" s="194" t="s">
        <v>179</v>
      </c>
    </row>
    <row r="71" spans="1:5" ht="25.5" x14ac:dyDescent="0.25">
      <c r="A71" s="178" t="str">
        <f t="shared" si="1"/>
        <v>Caution: The maximum permissible aspect ratio of 2.5 : 1 is exceeded!</v>
      </c>
      <c r="B71" s="193" t="s">
        <v>64</v>
      </c>
      <c r="C71" s="194" t="s">
        <v>274</v>
      </c>
      <c r="D71" s="194" t="s">
        <v>290</v>
      </c>
      <c r="E71" s="194" t="s">
        <v>353</v>
      </c>
    </row>
    <row r="72" spans="1:5" x14ac:dyDescent="0.25">
      <c r="A72" s="178" t="str">
        <f t="shared" ref="A72:A81" si="2">IF($B$1=1,B72,IF($B$1=2,C72, IF($B$1=3,D72, IF($B$1=4,E72,"Error!"))))</f>
        <v>Minimum width of sliding sashes (≥ 350 mm!)</v>
      </c>
      <c r="B72" s="193" t="s">
        <v>93</v>
      </c>
      <c r="C72" s="193" t="s">
        <v>275</v>
      </c>
      <c r="D72" s="193" t="s">
        <v>118</v>
      </c>
      <c r="E72" s="193" t="s">
        <v>180</v>
      </c>
    </row>
    <row r="73" spans="1:5" ht="25.5" x14ac:dyDescent="0.25">
      <c r="A73" s="178" t="str">
        <f t="shared" si="2"/>
        <v>Caution: The minimum width of the sliding sashes is not reached!</v>
      </c>
      <c r="B73" s="194" t="s">
        <v>81</v>
      </c>
      <c r="C73" s="194" t="s">
        <v>276</v>
      </c>
      <c r="D73" s="194" t="s">
        <v>119</v>
      </c>
      <c r="E73" s="194" t="s">
        <v>181</v>
      </c>
    </row>
    <row r="74" spans="1:5" x14ac:dyDescent="0.25">
      <c r="A74" s="178" t="str">
        <f t="shared" si="2"/>
        <v>Maximum glass height of the sliding sashes (≤ 1000 mm!)</v>
      </c>
      <c r="B74" s="194" t="s">
        <v>277</v>
      </c>
      <c r="C74" s="194" t="s">
        <v>278</v>
      </c>
      <c r="D74" s="194" t="s">
        <v>120</v>
      </c>
      <c r="E74" s="194" t="s">
        <v>182</v>
      </c>
    </row>
    <row r="75" spans="1:5" x14ac:dyDescent="0.25">
      <c r="A75" s="178" t="str">
        <f t="shared" si="2"/>
        <v>Caution: The maximum height of the sliding sashes is exceeded!</v>
      </c>
      <c r="B75" s="193" t="s">
        <v>82</v>
      </c>
      <c r="C75" s="193" t="s">
        <v>279</v>
      </c>
      <c r="D75" s="193" t="s">
        <v>121</v>
      </c>
      <c r="E75" s="193" t="s">
        <v>183</v>
      </c>
    </row>
    <row r="76" spans="1:5" x14ac:dyDescent="0.25">
      <c r="A76" s="178" t="str">
        <f t="shared" si="2"/>
        <v>Legend</v>
      </c>
      <c r="B76" s="178" t="s">
        <v>41</v>
      </c>
      <c r="C76" s="177" t="s">
        <v>280</v>
      </c>
      <c r="D76" s="177" t="s">
        <v>122</v>
      </c>
      <c r="E76" s="177" t="s">
        <v>184</v>
      </c>
    </row>
    <row r="77" spans="1:5" ht="76.5" x14ac:dyDescent="0.25">
      <c r="A77" s="177" t="str">
        <f t="shared" si="2"/>
        <v>L = clear width
H = system height (installation height)
X = length of roller profile
U = overlap of sliding sashes
b = glass width of sliding sashes
Z = glass height of sliding sashes</v>
      </c>
      <c r="B77" s="177" t="s">
        <v>67</v>
      </c>
      <c r="C77" s="177" t="s">
        <v>281</v>
      </c>
      <c r="D77" s="177" t="s">
        <v>354</v>
      </c>
      <c r="E77" s="177" t="s">
        <v>185</v>
      </c>
    </row>
    <row r="78" spans="1:5" ht="102" x14ac:dyDescent="0.25">
      <c r="A78" s="177" t="str">
        <f t="shared" si="2"/>
        <v>L = clear width
H = system height (installation height)
X = length of roller profile (sash with lock adapter)
Y = length of roller profile (sash with actual e-Secura lock)
U = overlap of sliding sashes
b = glass width of sliding sashes
Z = glass height of sliding sashes</v>
      </c>
      <c r="B78" s="194" t="s">
        <v>361</v>
      </c>
      <c r="C78" s="194" t="s">
        <v>362</v>
      </c>
      <c r="D78" s="194" t="s">
        <v>363</v>
      </c>
      <c r="E78" s="194" t="s">
        <v>364</v>
      </c>
    </row>
    <row r="79" spans="1:5" x14ac:dyDescent="0.25">
      <c r="A79" s="178" t="str">
        <f t="shared" si="2"/>
        <v>Notes</v>
      </c>
      <c r="B79" s="178" t="s">
        <v>94</v>
      </c>
      <c r="C79" s="177" t="s">
        <v>282</v>
      </c>
      <c r="D79" s="177" t="s">
        <v>123</v>
      </c>
      <c r="E79" s="177" t="s">
        <v>186</v>
      </c>
    </row>
    <row r="80" spans="1:5" ht="63.75" x14ac:dyDescent="0.25">
      <c r="A80" s="177" t="str">
        <f t="shared" si="2"/>
        <v>The weight of the sliding sashes must not exceed 50 kg.
Select the height-width ratio of the sliding sashes in such a way as to prevent the sliding sashes from tilting when pushed.</v>
      </c>
      <c r="B80" s="177" t="s">
        <v>92</v>
      </c>
      <c r="C80" s="177" t="s">
        <v>138</v>
      </c>
      <c r="D80" s="177" t="s">
        <v>292</v>
      </c>
      <c r="E80" s="177" t="s">
        <v>355</v>
      </c>
    </row>
    <row r="81" spans="1:5" s="192" customFormat="1" ht="25.5" x14ac:dyDescent="0.25">
      <c r="A81" s="177" t="str">
        <f t="shared" si="2"/>
        <v>Please use the security cylinder roller profile lock for multi-track installation with recess in the middle sashes 606621,0002,410.</v>
      </c>
      <c r="B81" s="177" t="s">
        <v>229</v>
      </c>
      <c r="C81" s="177" t="s">
        <v>291</v>
      </c>
      <c r="D81" s="177" t="s">
        <v>293</v>
      </c>
      <c r="E81" s="177" t="s">
        <v>294</v>
      </c>
    </row>
    <row r="82" spans="1:5" ht="114.75" x14ac:dyDescent="0.25">
      <c r="A82" s="177" t="str">
        <f t="shared" ref="A82" si="3">IF($B$1=1,B82,IF($B$1=2,C82, IF($B$1=3,D82, IF($B$1=4,E82,"Error!"))))</f>
        <v>The weight of the sliding sashes must not exceed 25 kg. 
The maximum height-width ratio of the sliding sashes is 2.5 : 1
The minimum width of the sliding sashes must not be less than 350 mm.
The maximum sash height must not exceed 1000 mm.</v>
      </c>
      <c r="B82" s="194" t="s">
        <v>356</v>
      </c>
      <c r="C82" s="194" t="s">
        <v>357</v>
      </c>
      <c r="D82" s="196" t="s">
        <v>358</v>
      </c>
      <c r="E82" s="196" t="s">
        <v>359</v>
      </c>
    </row>
    <row r="83" spans="1:5" x14ac:dyDescent="0.25">
      <c r="A83" s="192"/>
      <c r="B83" s="192"/>
      <c r="C83" s="192"/>
      <c r="D83" s="178"/>
      <c r="E83" s="192"/>
    </row>
    <row r="84" spans="1:5" ht="38.25" x14ac:dyDescent="0.25">
      <c r="A84" s="177" t="str">
        <f t="shared" ref="A84:A93" si="4">IF($B$1=1,B84,IF($B$1=2,C84, IF($B$1=3,D84, IF($B$1=4,E84,"Error!"))))</f>
        <v>Willach does not assume any liability for damage of any kind that could arise as a result of using this profile and glass dimensions calculator. (November 17, 2025)</v>
      </c>
      <c r="B84" s="176" t="s">
        <v>377</v>
      </c>
      <c r="C84" s="176" t="s">
        <v>378</v>
      </c>
      <c r="D84" s="176" t="s">
        <v>379</v>
      </c>
      <c r="E84" s="176" t="s">
        <v>380</v>
      </c>
    </row>
    <row r="85" spans="1:5" x14ac:dyDescent="0.25">
      <c r="A85" s="201"/>
      <c r="B85" s="178"/>
      <c r="C85" s="178"/>
      <c r="D85" s="178"/>
      <c r="E85" s="178"/>
    </row>
    <row r="86" spans="1:5" x14ac:dyDescent="0.25">
      <c r="A86" s="201" t="str">
        <f t="shared" si="4"/>
        <v>Invalid input!</v>
      </c>
      <c r="B86" s="178" t="s">
        <v>42</v>
      </c>
      <c r="C86" s="177" t="s">
        <v>283</v>
      </c>
      <c r="D86" s="178" t="s">
        <v>297</v>
      </c>
      <c r="E86" s="177" t="s">
        <v>187</v>
      </c>
    </row>
    <row r="87" spans="1:5" x14ac:dyDescent="0.25">
      <c r="A87" s="201" t="str">
        <f t="shared" si="4"/>
        <v>Please enter a digit greater than or equal to zero.</v>
      </c>
      <c r="B87" s="178" t="s">
        <v>43</v>
      </c>
      <c r="C87" s="177" t="s">
        <v>295</v>
      </c>
      <c r="D87" s="178" t="s">
        <v>124</v>
      </c>
      <c r="E87" s="177" t="s">
        <v>188</v>
      </c>
    </row>
    <row r="88" spans="1:5" x14ac:dyDescent="0.25">
      <c r="A88" s="201" t="str">
        <f t="shared" si="4"/>
        <v>Please enter a decimal number greater than or equal to zero.</v>
      </c>
      <c r="B88" s="178" t="s">
        <v>44</v>
      </c>
      <c r="C88" s="177" t="s">
        <v>284</v>
      </c>
      <c r="D88" s="178" t="s">
        <v>125</v>
      </c>
      <c r="E88" s="177" t="s">
        <v>189</v>
      </c>
    </row>
    <row r="89" spans="1:5" x14ac:dyDescent="0.25">
      <c r="A89" s="201" t="str">
        <f t="shared" si="4"/>
        <v>Please select a glass thickness from the pull-down list.</v>
      </c>
      <c r="B89" s="178" t="s">
        <v>45</v>
      </c>
      <c r="C89" s="177" t="s">
        <v>296</v>
      </c>
      <c r="D89" s="178" t="s">
        <v>126</v>
      </c>
      <c r="E89" s="177" t="s">
        <v>190</v>
      </c>
    </row>
    <row r="90" spans="1:5" s="192" customFormat="1" ht="27.75" customHeight="1" x14ac:dyDescent="0.25">
      <c r="A90" s="177" t="str">
        <f t="shared" si="4"/>
        <v>Please enter a length below the maximum permissible length of 5000 mm.</v>
      </c>
      <c r="B90" s="177" t="s">
        <v>230</v>
      </c>
      <c r="C90" s="177" t="s">
        <v>232</v>
      </c>
      <c r="D90" s="177" t="s">
        <v>233</v>
      </c>
      <c r="E90" s="177" t="s">
        <v>231</v>
      </c>
    </row>
    <row r="91" spans="1:5" x14ac:dyDescent="0.25">
      <c r="A91" s="177" t="str">
        <f t="shared" si="4"/>
        <v>three-track installations</v>
      </c>
      <c r="B91" s="197" t="s">
        <v>368</v>
      </c>
      <c r="C91" s="197" t="s">
        <v>367</v>
      </c>
      <c r="D91" s="197" t="s">
        <v>366</v>
      </c>
      <c r="E91" s="197" t="s">
        <v>365</v>
      </c>
    </row>
    <row r="92" spans="1:5" x14ac:dyDescent="0.25">
      <c r="A92" s="177" t="str">
        <f t="shared" si="4"/>
        <v>twin-track installations</v>
      </c>
      <c r="B92" s="197" t="s">
        <v>372</v>
      </c>
      <c r="C92" s="197" t="s">
        <v>371</v>
      </c>
      <c r="D92" s="197" t="s">
        <v>370</v>
      </c>
      <c r="E92" s="197" t="s">
        <v>369</v>
      </c>
    </row>
    <row r="93" spans="1:5" x14ac:dyDescent="0.25">
      <c r="A93" s="177" t="str">
        <f t="shared" si="4"/>
        <v>Glass fittings with logic</v>
      </c>
      <c r="B93" s="197" t="s">
        <v>373</v>
      </c>
      <c r="C93" s="197" t="s">
        <v>376</v>
      </c>
      <c r="D93" s="197" t="s">
        <v>375</v>
      </c>
      <c r="E93" s="197" t="s">
        <v>374</v>
      </c>
    </row>
    <row r="94" spans="1:5" x14ac:dyDescent="0.25">
      <c r="A94" s="177"/>
    </row>
    <row r="96" spans="1:5" x14ac:dyDescent="0.25">
      <c r="B96" s="203" t="s">
        <v>360</v>
      </c>
    </row>
  </sheetData>
  <sheetProtection algorithmName="SHA-512" hashValue="rm+Bp02g8pjtjZqF5Z1QITu2S29LTqsdmeOg0D0sAPgeZFhTuJERHn/mHg9CS2W7euG2SXlzhy7POiLTD01QxQ==" saltValue="JR7JLW6FE5doBWsxN7A+wA==" spinCount="100000" sheet="1" objects="1" scenarios="1" selectLockedCells="1" selectUnlockedCells="1"/>
  <phoneticPr fontId="22" type="noConversion"/>
  <dataValidations count="1">
    <dataValidation type="list" allowBlank="1" showInputMessage="1" showErrorMessage="1" sqref="B1" xr:uid="{00000000-0002-0000-0000-000000000000}">
      <formula1>"1, 2, 3, 4"</formula1>
    </dataValidation>
  </dataValidations>
  <pageMargins left="0.7" right="0.7" top="0.78740157499999996" bottom="0.78740157499999996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17"/>
  <sheetViews>
    <sheetView tabSelected="1" zoomScale="70" zoomScaleNormal="70" zoomScaleSheetLayoutView="90" workbookViewId="0">
      <selection activeCell="B2" sqref="B2:G2"/>
    </sheetView>
  </sheetViews>
  <sheetFormatPr baseColWidth="10" defaultRowHeight="18" x14ac:dyDescent="0.25"/>
  <cols>
    <col min="1" max="1" width="4.7109375" style="205" customWidth="1"/>
    <col min="2" max="4" width="30.7109375" style="2" customWidth="1"/>
    <col min="5" max="7" width="61.28515625" style="1" customWidth="1"/>
    <col min="8" max="16384" width="11.42578125" style="2"/>
  </cols>
  <sheetData>
    <row r="2" spans="1:7" s="119" customFormat="1" ht="50.1" customHeight="1" x14ac:dyDescent="0.25">
      <c r="A2" s="204"/>
      <c r="B2" s="209" t="str">
        <f>Übersetzungstabelle!A25</f>
        <v>Overview</v>
      </c>
      <c r="C2" s="209"/>
      <c r="D2" s="209"/>
      <c r="E2" s="209"/>
      <c r="F2" s="209"/>
      <c r="G2" s="209"/>
    </row>
    <row r="3" spans="1:7" ht="30" customHeight="1" thickBot="1" x14ac:dyDescent="0.3">
      <c r="E3" s="3"/>
      <c r="F3" s="3"/>
      <c r="G3" s="3"/>
    </row>
    <row r="4" spans="1:7" s="4" customFormat="1" ht="33" customHeight="1" thickBot="1" x14ac:dyDescent="0.25">
      <c r="A4" s="2"/>
      <c r="B4" s="210" t="str">
        <f>Übersetzungstabelle!A26</f>
        <v>Equipment</v>
      </c>
      <c r="C4" s="211"/>
      <c r="D4" s="212"/>
      <c r="E4" s="169" t="str">
        <f>Übersetzungstabelle!A32</f>
        <v>Without frame profile</v>
      </c>
      <c r="F4" s="164" t="str">
        <f>Übersetzungstabelle!A33</f>
        <v xml:space="preserve">Vertical frame only </v>
      </c>
      <c r="G4" s="161" t="str">
        <f>Übersetzungstabelle!A34</f>
        <v>All-round frame</v>
      </c>
    </row>
    <row r="5" spans="1:7" ht="144" customHeight="1" x14ac:dyDescent="0.2">
      <c r="A5" s="213" t="str">
        <f>Übersetzungstabelle!A92</f>
        <v>twin-track installations</v>
      </c>
      <c r="B5" s="153" t="str">
        <f>Übersetzungstabelle!$A$5</f>
        <v>4 x end plate</v>
      </c>
      <c r="C5" s="155"/>
      <c r="D5" s="156"/>
      <c r="E5" s="159" t="str">
        <f>Übersetzungstabelle!A35</f>
        <v>1.1 Without frame profile, with 2 end plates per sliding door</v>
      </c>
      <c r="F5" s="165" t="str">
        <f>Übersetzungstabelle!A41</f>
        <v>2.1 Vertical frame profile only, with 2 end plates per sliding door</v>
      </c>
      <c r="G5" s="116" t="str">
        <f>Übersetzungstabelle!A44</f>
        <v>3.1 All-round frame profile, with 2 end plates per sliding door</v>
      </c>
    </row>
    <row r="6" spans="1:7" ht="144" customHeight="1" x14ac:dyDescent="0.2">
      <c r="A6" s="214"/>
      <c r="B6" s="157" t="str">
        <f>Übersetzungstabelle!A7</f>
        <v>2 x finger pull handle</v>
      </c>
      <c r="C6" s="154" t="str">
        <f>Übersetzungstabelle!A4</f>
        <v>2 x end plate</v>
      </c>
      <c r="D6" s="170"/>
      <c r="E6" s="118" t="str">
        <f>Übersetzungstabelle!A36</f>
        <v>1.2 Without frame profile, with 1 finger pull handle and 1 end plate per sliding door</v>
      </c>
      <c r="F6" s="165" t="str">
        <f>Übersetzungstabelle!A42</f>
        <v>2.2 Vertical frame profile only, with 1 finger pull handle and 1 end plate per sliding door</v>
      </c>
      <c r="G6" s="162" t="str">
        <f>Übersetzungstabelle!A45</f>
        <v>3.2 All-round frame profile, with 1 finger pull handle and 1 end plate per sliding door</v>
      </c>
    </row>
    <row r="7" spans="1:7" ht="144" customHeight="1" thickBot="1" x14ac:dyDescent="0.25">
      <c r="A7" s="215"/>
      <c r="B7" s="208" t="str">
        <f>Übersetzungstabelle!A9</f>
        <v>1 x Secura security cylinder roller profile lock</v>
      </c>
      <c r="C7" s="166" t="str">
        <f>Übersetzungstabelle!A11</f>
        <v>1 x Secura lock adapter</v>
      </c>
      <c r="D7" s="171" t="str">
        <f>Übersetzungstabelle!A7</f>
        <v>2 x finger pull handle</v>
      </c>
      <c r="E7" s="118" t="str">
        <f>Übersetzungstabelle!A37</f>
        <v>1.3 Without frame profile, with 1 finger pull handle per sliding door and 1 central Secura security cylinder roller profile lock</v>
      </c>
      <c r="F7" s="165" t="str">
        <f>Übersetzungstabelle!A43</f>
        <v>2.3 Vertical frame profile only, with 1 finger pull handle per sliding door and 1 central Secura security cylinder roller profile lock</v>
      </c>
      <c r="G7" s="163" t="str">
        <f>Übersetzungstabelle!A46</f>
        <v>3.3 All-round frame profile, with 1 finger pull handle per sliding door and 1 central Secura security cylinder roller profile lock</v>
      </c>
    </row>
    <row r="8" spans="1:7" ht="144" customHeight="1" x14ac:dyDescent="0.2">
      <c r="A8" s="213" t="str">
        <f>Übersetzungstabelle!A91</f>
        <v>three-track installations</v>
      </c>
      <c r="B8" s="157" t="str">
        <f>Übersetzungstabelle!A6</f>
        <v>6 x end plate</v>
      </c>
      <c r="C8" s="166"/>
      <c r="D8" s="171"/>
      <c r="E8" s="118" t="str">
        <f>Übersetzungstabelle!A38</f>
        <v>1.4 Without frame profile, with 2 end plates per sliding door, three-tracks</v>
      </c>
      <c r="F8" s="191"/>
      <c r="G8" s="118"/>
    </row>
    <row r="9" spans="1:7" ht="144" customHeight="1" x14ac:dyDescent="0.2">
      <c r="A9" s="214"/>
      <c r="B9" s="157" t="str">
        <f>Übersetzungstabelle!A8</f>
        <v>4 x finger pull handle</v>
      </c>
      <c r="C9" s="166" t="str">
        <f>Übersetzungstabelle!A4</f>
        <v>2 x end plate</v>
      </c>
      <c r="D9" s="171"/>
      <c r="E9" s="118" t="str">
        <f>Übersetzungstabelle!A39</f>
        <v>1.5 Without frame profile, with 2 end plates and 4 finger pull handles, three-tracks</v>
      </c>
      <c r="F9" s="165"/>
      <c r="G9" s="118"/>
    </row>
    <row r="10" spans="1:7" ht="144" customHeight="1" thickBot="1" x14ac:dyDescent="0.25">
      <c r="A10" s="215"/>
      <c r="B10" s="168" t="str">
        <f>Übersetzungstabelle!A10</f>
        <v>2 x Secura security cylinder roller profile lock</v>
      </c>
      <c r="C10" s="167" t="str">
        <f>Übersetzungstabelle!A12</f>
        <v>2 x Secura lock adapter</v>
      </c>
      <c r="D10" s="158" t="str">
        <f>Übersetzungstabelle!A7</f>
        <v>2 x finger pull handle</v>
      </c>
      <c r="E10" s="160" t="str">
        <f>Übersetzungstabelle!A40</f>
        <v>1.6 Without frame profile, with 1 finger pull handle on the right and left, 2 central Secura security cylinder roller profile locks, three-tracks</v>
      </c>
      <c r="F10" s="165"/>
      <c r="G10" s="118"/>
    </row>
    <row r="11" spans="1:7" ht="144" customHeight="1" x14ac:dyDescent="0.25">
      <c r="E11" s="2"/>
      <c r="F11" s="119"/>
      <c r="G11" s="2"/>
    </row>
    <row r="12" spans="1:7" ht="144" customHeight="1" x14ac:dyDescent="0.25">
      <c r="E12" s="2"/>
      <c r="F12" s="2"/>
      <c r="G12" s="2"/>
    </row>
    <row r="13" spans="1:7" ht="144" customHeight="1" x14ac:dyDescent="0.25">
      <c r="E13" s="2"/>
      <c r="F13" s="2"/>
      <c r="G13" s="2"/>
    </row>
    <row r="14" spans="1:7" ht="144" customHeight="1" x14ac:dyDescent="0.25">
      <c r="E14" s="2"/>
      <c r="F14" s="2"/>
      <c r="G14" s="2"/>
    </row>
    <row r="15" spans="1:7" ht="144" customHeight="1" x14ac:dyDescent="0.25">
      <c r="E15" s="2"/>
      <c r="F15" s="2"/>
      <c r="G15" s="2"/>
    </row>
    <row r="16" spans="1:7" ht="144" customHeight="1" x14ac:dyDescent="0.25">
      <c r="E16" s="2"/>
      <c r="F16" s="2"/>
      <c r="G16" s="2"/>
    </row>
    <row r="17" spans="5:7" ht="144" customHeight="1" x14ac:dyDescent="0.25">
      <c r="E17" s="2"/>
      <c r="F17" s="2"/>
      <c r="G17" s="2"/>
    </row>
  </sheetData>
  <sheetProtection algorithmName="SHA-512" hashValue="WyHyHQD5q1csZG3ifApUf5CP3dlCyAbVi0I01A8DQpr7LrZOPb7XpO9uhbgKSFV1G41FkTpOFHYlVGXuc2mSMQ==" saltValue="wPK+FsDThmMb1aXCyTaKcA==" spinCount="100000" sheet="1" objects="1" scenarios="1"/>
  <mergeCells count="4">
    <mergeCell ref="B2:G2"/>
    <mergeCell ref="B4:D4"/>
    <mergeCell ref="A8:A10"/>
    <mergeCell ref="A5:A7"/>
  </mergeCells>
  <hyperlinks>
    <hyperlink ref="E5" location="'1.1 No frame, end caps only'!A1" display="'1.1 No frame, end caps only'!A1" xr:uid="{00000000-0004-0000-0100-000000000000}"/>
    <hyperlink ref="E6" location="'1.2 No frame, handle+end cap'!A1" display="'1.2 No frame, handle+end cap'!A1" xr:uid="{00000000-0004-0000-0100-000001000000}"/>
    <hyperlink ref="E7" location="'1.3 No frame, Secura+handle'!A1" display="'1.3 No frame, Secura+handle'!A1" xr:uid="{00000000-0004-0000-0100-000002000000}"/>
    <hyperlink ref="F5" location="'2.1 Vert frame, end caps only'!A1" display="'2.1 Vert frame, end caps only'!A1" xr:uid="{00000000-0004-0000-0100-000004000000}"/>
    <hyperlink ref="F6" location="'2.2 Vert frame, handle+end cap'!A1" display="'2.2 Vert frame, handle+end cap'!A1" xr:uid="{00000000-0004-0000-0100-000005000000}"/>
    <hyperlink ref="F7" location="'2.3 Vert frame, Secura+pull'!A1" display="'2.3 Vert frame, Secura+pull'!A1" xr:uid="{00000000-0004-0000-0100-000006000000}"/>
    <hyperlink ref="G5" location="'3.1 Full frame, end caps only'!A1" display="'3.1 Full frame, end caps only'!A1" xr:uid="{00000000-0004-0000-0100-000008000000}"/>
    <hyperlink ref="G6" location="'3.2 Full frame, handle+end cap'!A1" display="'3.2 Full frame, handle+end cap'!A1" xr:uid="{00000000-0004-0000-0100-000009000000}"/>
    <hyperlink ref="G7" location="'3.3 Full frame, Secura+handle'!A1" display="'3.3 Full frame, Secura+handle'!A1" xr:uid="{00000000-0004-0000-0100-00000A000000}"/>
    <hyperlink ref="E8" location="'1.4 No frame, end caps, 3 track'!A1" display="'1.4 No frame, end caps, 3 track'!A1" xr:uid="{E9A9DFE6-CDC3-4AA0-8DA8-7FB3480A5199}"/>
    <hyperlink ref="E9" location="'1.5 No frame, pulls+caps, 3 trk'!A1" display="'1.5 No frame, pulls+caps, 3 trk'!A1" xr:uid="{780B1E92-B9D7-4F02-A793-E3DDB4E385E4}"/>
    <hyperlink ref="E10" location="'1.6 No frame, Secura+handle, 3'!A1" display="'1.6 No frame, Secura+handle, 3'!A1" xr:uid="{55A1B5FE-ECA2-4228-B864-F1255A653DD2}"/>
  </hyperlinks>
  <pageMargins left="0.70866141732283472" right="0.70866141732283472" top="0.78740157480314965" bottom="0.78740157480314965" header="0.31496062992125984" footer="0.31496062992125984"/>
  <pageSetup paperSize="9" scale="4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03"/>
      <c r="B1" s="226" t="str">
        <f>Übersetzungstabelle!A13</f>
        <v>Supra: Profile and glass size calculation for twin-track installations without frame profile, with 2 end plates per sliding door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173"/>
      <c r="Q1" s="173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20"/>
      <c r="J2" s="120"/>
      <c r="K2" s="120"/>
      <c r="L2" s="120"/>
      <c r="M2" s="120"/>
      <c r="N2" s="120"/>
      <c r="O2" s="120"/>
      <c r="P2" s="207"/>
      <c r="Q2" s="174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21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70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21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22"/>
      <c r="K26" s="122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22"/>
      <c r="K27" s="122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21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22"/>
      <c r="K30" s="122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22"/>
      <c r="K31" s="122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22"/>
      <c r="K33" s="122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21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E39/2+E47/2</f>
        <v>1016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4.2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22"/>
      <c r="K40" s="122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E41-32</f>
        <v>1968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22"/>
      <c r="K42" s="122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19" t="str">
        <f>Übersetzungstabelle!A58</f>
        <v>Length of roller profile</v>
      </c>
      <c r="K43" s="220"/>
      <c r="L43" s="62">
        <f>L39-5</f>
        <v>1011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22"/>
      <c r="K44" s="122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19" t="str">
        <f>Übersetzungstabelle!A61</f>
        <v>Number of roller assemblies required per sliding sash</v>
      </c>
      <c r="K45" s="220"/>
      <c r="L45" s="62">
        <f>IF(K52&lt;=25,2,IF(K52&lt;=50,4,Übersetzungstabelle!A62))</f>
        <v>4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70"/>
      <c r="K46" s="70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29</v>
      </c>
      <c r="D52" s="20"/>
      <c r="E52" s="20"/>
      <c r="F52" s="27"/>
      <c r="G52" s="29"/>
      <c r="H52" s="25"/>
      <c r="I52" s="124" t="str">
        <f>Übersetzungstabelle!A67</f>
        <v>Weight of sliding sashes (≤ 50 kg!)</v>
      </c>
      <c r="J52" s="125"/>
      <c r="K52" s="5">
        <f>L41/1000*L39/1000*(ROUNDDOWN(E43,0))*2.5</f>
        <v>29.992319999999999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31</v>
      </c>
      <c r="D54" s="20"/>
      <c r="E54" s="20"/>
      <c r="F54" s="27"/>
      <c r="G54" s="29"/>
      <c r="H54" s="25"/>
      <c r="I54" s="240" t="str">
        <f>IF(K52&gt;50,Übersetzungstabelle!A69,"")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5.25" customHeight="1" x14ac:dyDescent="0.2">
      <c r="B55" s="25"/>
      <c r="C55" s="20"/>
      <c r="D55" s="20"/>
      <c r="E55" s="20"/>
      <c r="F55" s="27"/>
      <c r="G55" s="32"/>
      <c r="H55" s="25"/>
      <c r="I55" s="26"/>
      <c r="J55" s="189"/>
      <c r="K55" s="26"/>
      <c r="L55" s="26"/>
      <c r="M55" s="110"/>
      <c r="O55" s="25"/>
      <c r="P55" s="239"/>
    </row>
    <row r="56" spans="1:23" s="10" customFormat="1" ht="15.75" customHeight="1" x14ac:dyDescent="0.2">
      <c r="B56" s="25"/>
      <c r="C56" s="20" t="s">
        <v>72</v>
      </c>
      <c r="D56" s="20"/>
      <c r="E56" s="20"/>
      <c r="F56" s="27"/>
      <c r="G56" s="29"/>
      <c r="H56" s="25"/>
      <c r="I56" s="238"/>
      <c r="J56" s="238"/>
      <c r="K56" s="114"/>
      <c r="L56" s="26"/>
      <c r="M56" s="111"/>
      <c r="O56" s="25"/>
      <c r="P56" s="239"/>
    </row>
    <row r="57" spans="1:23" s="10" customFormat="1" ht="3.2" customHeight="1" x14ac:dyDescent="0.2">
      <c r="B57" s="25"/>
      <c r="C57" s="20"/>
      <c r="D57" s="20"/>
      <c r="E57" s="20"/>
      <c r="F57" s="27"/>
      <c r="G57" s="26"/>
      <c r="H57" s="25"/>
      <c r="I57" s="26"/>
      <c r="J57" s="26"/>
      <c r="K57" s="26"/>
      <c r="L57" s="26"/>
      <c r="M57" s="111"/>
      <c r="O57" s="25"/>
      <c r="P57" s="239"/>
    </row>
    <row r="58" spans="1:23" s="10" customFormat="1" ht="5.25" customHeight="1" x14ac:dyDescent="0.2">
      <c r="B58" s="25"/>
      <c r="C58" s="20"/>
      <c r="D58" s="20"/>
      <c r="E58" s="20"/>
      <c r="F58" s="27"/>
      <c r="G58" s="26"/>
      <c r="H58" s="25"/>
      <c r="I58" s="216"/>
      <c r="J58" s="216"/>
      <c r="K58" s="216"/>
      <c r="L58" s="108"/>
      <c r="M58" s="112"/>
      <c r="N58" s="24"/>
      <c r="O58" s="23"/>
      <c r="P58" s="239"/>
    </row>
    <row r="59" spans="1:23" s="10" customFormat="1" ht="8.25" customHeight="1" x14ac:dyDescent="0.25">
      <c r="A59" s="20"/>
      <c r="B59" s="25"/>
      <c r="C59" s="20"/>
      <c r="D59" s="20"/>
      <c r="E59" s="20"/>
      <c r="F59" s="27"/>
      <c r="G59" s="22"/>
      <c r="H59" s="25"/>
      <c r="I59" s="26"/>
      <c r="J59" s="26"/>
      <c r="K59" s="26"/>
      <c r="L59" s="26"/>
      <c r="M59" s="111"/>
      <c r="N59" s="20"/>
      <c r="O59" s="23"/>
      <c r="P59" s="239"/>
    </row>
    <row r="60" spans="1:23" s="10" customFormat="1" ht="9" customHeight="1" x14ac:dyDescent="0.2">
      <c r="B60" s="25"/>
      <c r="C60" s="20"/>
      <c r="D60" s="20"/>
      <c r="E60" s="20"/>
      <c r="F60" s="27"/>
      <c r="G60" s="29"/>
      <c r="H60" s="25"/>
      <c r="I60" s="238"/>
      <c r="J60" s="238"/>
      <c r="K60" s="115"/>
      <c r="L60" s="30"/>
      <c r="M60" s="111"/>
      <c r="O60" s="25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41"/>
      <c r="J61" s="241"/>
      <c r="K61" s="241"/>
      <c r="L61" s="113"/>
      <c r="M61" s="28"/>
      <c r="O61" s="25"/>
      <c r="P61" s="239"/>
    </row>
    <row r="62" spans="1:23" s="10" customFormat="1" ht="15.75" hidden="1" customHeight="1" x14ac:dyDescent="0.2">
      <c r="B62" s="25"/>
      <c r="C62" s="20"/>
      <c r="D62" s="20"/>
      <c r="E62" s="20"/>
      <c r="F62" s="27"/>
      <c r="G62" s="26"/>
      <c r="H62" s="25"/>
      <c r="I62" s="241"/>
      <c r="J62" s="241"/>
      <c r="K62" s="241"/>
      <c r="L62" s="113"/>
      <c r="M62" s="112"/>
      <c r="N62" s="24"/>
      <c r="O62" s="23"/>
      <c r="P62" s="239"/>
    </row>
    <row r="63" spans="1:23" s="10" customFormat="1" ht="8.25" customHeight="1" x14ac:dyDescent="0.25">
      <c r="A63" s="20"/>
      <c r="B63" s="21"/>
      <c r="C63" s="11"/>
      <c r="D63" s="11"/>
      <c r="E63" s="11"/>
      <c r="F63" s="18"/>
      <c r="G63" s="22"/>
      <c r="H63" s="21"/>
      <c r="I63" s="11"/>
      <c r="J63" s="11"/>
      <c r="K63" s="11"/>
      <c r="L63" s="11"/>
      <c r="M63" s="18"/>
      <c r="N63" s="20"/>
      <c r="O63" s="19"/>
      <c r="P63" s="18"/>
    </row>
    <row r="64" spans="1:23" s="10" customFormat="1" ht="31.5" customHeight="1" x14ac:dyDescent="0.2">
      <c r="A64" s="11"/>
      <c r="B64" s="11"/>
      <c r="C64" s="11"/>
      <c r="D64" s="17"/>
      <c r="E64" s="16"/>
      <c r="F64" s="15"/>
      <c r="G64" s="11"/>
      <c r="H64" s="11"/>
      <c r="I64" s="11"/>
      <c r="J64" s="14"/>
      <c r="K64" s="14"/>
      <c r="L64" s="13"/>
      <c r="M64" s="13"/>
      <c r="N64" s="13"/>
      <c r="O64" s="12"/>
      <c r="P64" s="11"/>
      <c r="Q64" s="11"/>
    </row>
    <row r="65" spans="1:16" ht="45.75" customHeight="1" x14ac:dyDescent="0.2">
      <c r="A65" s="227" t="str">
        <f>Übersetzungstabelle!A84</f>
        <v>Willach does not assume any liability for damage of any kind that could arise as a result of using this profile and glass dimensions calculator. (November 17, 2025)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</row>
    <row r="67" spans="1:16" x14ac:dyDescent="0.2">
      <c r="P67" s="9"/>
    </row>
  </sheetData>
  <sheetProtection algorithmName="SHA-512" hashValue="CJ3mPXWlTxTZ0SkJtSkP2EPyT3pK4P2YP72DP0JeiFSnwSrCqI9rlUlqbV5rEoeBJ/WrmslQH5rtZqyRLANU4g==" saltValue="BWQW3wjkY/lvLx3ZMcJhrw==" spinCount="100000" sheet="1" objects="1" scenarios="1" selectLockedCells="1"/>
  <mergeCells count="24">
    <mergeCell ref="P25:P34"/>
    <mergeCell ref="B1:M1"/>
    <mergeCell ref="P3:P23"/>
    <mergeCell ref="A65:P65"/>
    <mergeCell ref="J39:K39"/>
    <mergeCell ref="J41:K41"/>
    <mergeCell ref="J43:K43"/>
    <mergeCell ref="J47:K47"/>
    <mergeCell ref="P38:P47"/>
    <mergeCell ref="B50:F50"/>
    <mergeCell ref="H50:M50"/>
    <mergeCell ref="I56:J56"/>
    <mergeCell ref="I60:J60"/>
    <mergeCell ref="P52:P62"/>
    <mergeCell ref="I54:K54"/>
    <mergeCell ref="I61:K62"/>
    <mergeCell ref="I58:K58"/>
    <mergeCell ref="J3:L23"/>
    <mergeCell ref="J45:K45"/>
    <mergeCell ref="B3:I23"/>
    <mergeCell ref="B37:F37"/>
    <mergeCell ref="H37:M37"/>
    <mergeCell ref="B24:F24"/>
    <mergeCell ref="H24:M24"/>
  </mergeCells>
  <conditionalFormatting sqref="E39">
    <cfRule type="cellIs" dxfId="36" priority="2" operator="greaterThan">
      <formula>5000</formula>
    </cfRule>
  </conditionalFormatting>
  <conditionalFormatting sqref="K52">
    <cfRule type="cellIs" dxfId="35" priority="1" operator="greaterThan">
      <formula>50</formula>
    </cfRule>
  </conditionalFormatting>
  <dataValidations count="8">
    <dataValidation type="whole" operator="greaterThanOrEqual" allowBlank="1" showInputMessage="1" showErrorMessage="1" errorTitle="Unzulässige Eingabe!" error="Bittte eine ganze Zahl größer oder gleich Null eingeben." sqref="E47 E41" xr:uid="{00000000-0002-0000-0200-000000000000}">
      <formula1>0</formula1>
    </dataValidation>
    <dataValidation type="whole" operator="greaterThanOrEqual" allowBlank="1" showInputMessage="1" showErrorMessage="1" errorTitle="Unzulässige Eingabe!" error="Bitte eine ganze Zahl größer oder gleich 0 eingeben." sqref="E39" xr:uid="{00000000-0002-0000-0200-000001000000}">
      <formula1>0</formula1>
    </dataValidation>
    <dataValidation operator="lessThan" allowBlank="1" showInputMessage="1" error="Maximal zulässiges Flügelgewicht überschritten." sqref="K52" xr:uid="{00000000-0002-0000-0200-000002000000}"/>
    <dataValidation type="whole" operator="greaterThanOrEqual" allowBlank="1" showInputMessage="1" showErrorMessage="1" error="Ganze Zahl größer oder gleich 0" sqref="E26 E28 E30 E32 E34" xr:uid="{00000000-0002-0000-0200-000003000000}">
      <formula1>0</formula1>
    </dataValidation>
    <dataValidation type="list" operator="greaterThan" allowBlank="1" errorTitle="Unzulässige Eingabe!" error="Bitte wählen Sie eine Glasstärke aus der Drop-Down-Liste aus." sqref="E43" xr:uid="{00000000-0002-0000-0200-000004000000}">
      <formula1>"4, 5, 6, 8,"</formula1>
    </dataValidation>
    <dataValidation type="whole" operator="greaterThan" allowBlank="1" showErrorMessage="1" errorTitle="Unzulässige Eingabe!" error="Die Raumhöhe (Oberkante Profil) muss eine ganze Zahl sein (Einheit mm)!" sqref="E29" xr:uid="{00000000-0002-0000-0200-000005000000}">
      <formula1>0</formula1>
    </dataValidation>
    <dataValidation type="decimal" operator="lessThan" allowBlank="1" showInputMessage="1" showErrorMessage="1" error="Maximal zulässiges Flügelgewicht überschritten." sqref="L53" xr:uid="{00000000-0002-0000-0200-000006000000}">
      <formula1>60</formula1>
    </dataValidation>
    <dataValidation type="whole" operator="greaterThan" allowBlank="1" showErrorMessage="1" errorTitle="Unzulässige Eingabe!" error="Die Raumhöhe (Oberkante Profil) muss eine ganze Zahl sein!" sqref="E31 E44 E42 E33 E46" xr:uid="{00000000-0002-0000-0200-000007000000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79CFB7EC-4F25-4C0F-A824-066553658237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03"/>
      <c r="B1" s="226" t="str">
        <f>Übersetzungstabelle!A14</f>
        <v>Supra: Profile and glass size calculation for twin-track installations without frame profile, with 1 finger pull handle and 1 end plate per sliding door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20"/>
      <c r="J2" s="120"/>
      <c r="K2" s="120"/>
      <c r="L2" s="120"/>
      <c r="M2" s="120"/>
      <c r="N2" s="120"/>
      <c r="O2" s="120"/>
      <c r="P2" s="243"/>
      <c r="Q2" s="243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21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70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21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22"/>
      <c r="K26" s="122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22"/>
      <c r="K27" s="122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21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22"/>
      <c r="K30" s="122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22"/>
      <c r="K31" s="122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22"/>
      <c r="K33" s="122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21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E39/2+E47/2</f>
        <v>1016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6.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22"/>
      <c r="K40" s="122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E41-32</f>
        <v>1968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22"/>
      <c r="K42" s="122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19" t="str">
        <f>Übersetzungstabelle!A58</f>
        <v>Length of roller profile</v>
      </c>
      <c r="K43" s="220"/>
      <c r="L43" s="62">
        <f>L39-35</f>
        <v>981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22"/>
      <c r="K44" s="122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19" t="str">
        <f>Übersetzungstabelle!A61</f>
        <v>Number of roller assemblies required per sliding sash</v>
      </c>
      <c r="K45" s="220"/>
      <c r="L45" s="62">
        <f>IF(K52&lt;=25,2,IF(K52&lt;=50,4,Übersetzungstabelle!A62))</f>
        <v>4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70"/>
      <c r="K46" s="70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71"/>
      <c r="J47" s="70"/>
      <c r="K47" s="70"/>
      <c r="L47" s="69"/>
      <c r="M47" s="65"/>
      <c r="N47" s="60"/>
      <c r="O47" s="68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29</v>
      </c>
      <c r="D52" s="20"/>
      <c r="E52" s="20"/>
      <c r="F52" s="27"/>
      <c r="G52" s="29"/>
      <c r="H52" s="25"/>
      <c r="I52" s="124" t="str">
        <f>Übersetzungstabelle!A67</f>
        <v>Weight of sliding sashes (≤ 50 kg!)</v>
      </c>
      <c r="J52" s="125"/>
      <c r="K52" s="5">
        <f>L41/1000*L39/1000*(ROUNDDOWN(E43,0))*2.5</f>
        <v>29.992319999999999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68</v>
      </c>
      <c r="D54" s="20"/>
      <c r="E54" s="20"/>
      <c r="F54" s="27"/>
      <c r="G54" s="29"/>
      <c r="H54" s="25"/>
      <c r="I54" s="240" t="str">
        <f>IF(K52&gt;50,Übersetzungstabelle!A69,"")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5.25" customHeight="1" x14ac:dyDescent="0.2">
      <c r="B55" s="25"/>
      <c r="C55" s="20"/>
      <c r="D55" s="20"/>
      <c r="E55" s="20"/>
      <c r="F55" s="27"/>
      <c r="G55" s="32"/>
      <c r="H55" s="25"/>
      <c r="I55" s="26"/>
      <c r="J55" s="26"/>
      <c r="K55" s="26"/>
      <c r="L55" s="26"/>
      <c r="M55" s="110"/>
      <c r="O55" s="25"/>
      <c r="P55" s="239"/>
    </row>
    <row r="56" spans="1:23" s="10" customFormat="1" ht="15.75" customHeight="1" x14ac:dyDescent="0.2">
      <c r="B56" s="25"/>
      <c r="C56" s="20" t="s">
        <v>72</v>
      </c>
      <c r="D56" s="20"/>
      <c r="E56" s="20"/>
      <c r="F56" s="27"/>
      <c r="G56" s="29"/>
      <c r="H56" s="25"/>
      <c r="I56" s="238"/>
      <c r="J56" s="238"/>
      <c r="K56" s="114"/>
      <c r="L56" s="26"/>
      <c r="M56" s="111"/>
      <c r="O56" s="25"/>
      <c r="P56" s="239"/>
    </row>
    <row r="57" spans="1:23" s="10" customFormat="1" ht="3.2" customHeight="1" x14ac:dyDescent="0.2">
      <c r="B57" s="25"/>
      <c r="C57" s="20"/>
      <c r="D57" s="20"/>
      <c r="E57" s="20"/>
      <c r="F57" s="27"/>
      <c r="G57" s="26"/>
      <c r="H57" s="25"/>
      <c r="I57" s="26"/>
      <c r="J57" s="26"/>
      <c r="K57" s="26"/>
      <c r="L57" s="26"/>
      <c r="M57" s="111"/>
      <c r="O57" s="25"/>
      <c r="P57" s="239"/>
    </row>
    <row r="58" spans="1:23" s="10" customFormat="1" ht="7.5" customHeight="1" x14ac:dyDescent="0.2">
      <c r="B58" s="25"/>
      <c r="C58" s="20"/>
      <c r="D58" s="20"/>
      <c r="E58" s="20"/>
      <c r="F58" s="27"/>
      <c r="G58" s="26"/>
      <c r="H58" s="25"/>
      <c r="I58" s="216"/>
      <c r="J58" s="216"/>
      <c r="K58" s="216"/>
      <c r="L58" s="108"/>
      <c r="M58" s="112"/>
      <c r="N58" s="24"/>
      <c r="O58" s="23"/>
      <c r="P58" s="239"/>
    </row>
    <row r="59" spans="1:23" s="10" customFormat="1" ht="8.25" hidden="1" customHeight="1" x14ac:dyDescent="0.25">
      <c r="A59" s="20"/>
      <c r="B59" s="25"/>
      <c r="C59" s="20"/>
      <c r="D59" s="20"/>
      <c r="E59" s="20"/>
      <c r="F59" s="27"/>
      <c r="G59" s="22"/>
      <c r="H59" s="25"/>
      <c r="I59" s="26"/>
      <c r="J59" s="26"/>
      <c r="K59" s="26"/>
      <c r="L59" s="26"/>
      <c r="M59" s="111"/>
      <c r="N59" s="20"/>
      <c r="O59" s="23"/>
      <c r="P59" s="239"/>
    </row>
    <row r="60" spans="1:23" s="10" customFormat="1" ht="15.75" hidden="1" customHeight="1" x14ac:dyDescent="0.2">
      <c r="B60" s="25"/>
      <c r="C60" s="20"/>
      <c r="D60" s="20"/>
      <c r="E60" s="20"/>
      <c r="F60" s="27"/>
      <c r="G60" s="29"/>
      <c r="H60" s="25"/>
      <c r="I60" s="238"/>
      <c r="J60" s="238"/>
      <c r="K60" s="115"/>
      <c r="L60" s="30"/>
      <c r="M60" s="111"/>
      <c r="O60" s="25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41"/>
      <c r="J61" s="241"/>
      <c r="K61" s="241"/>
      <c r="L61" s="113"/>
      <c r="M61" s="28"/>
      <c r="O61" s="25"/>
      <c r="P61" s="239"/>
    </row>
    <row r="62" spans="1:23" s="10" customFormat="1" ht="15.75" customHeight="1" x14ac:dyDescent="0.2">
      <c r="B62" s="25"/>
      <c r="C62" s="20"/>
      <c r="D62" s="20"/>
      <c r="E62" s="20"/>
      <c r="F62" s="27"/>
      <c r="G62" s="26"/>
      <c r="H62" s="25"/>
      <c r="I62" s="241"/>
      <c r="J62" s="241"/>
      <c r="K62" s="241"/>
      <c r="L62" s="113"/>
      <c r="M62" s="112"/>
      <c r="N62" s="24"/>
      <c r="O62" s="23"/>
      <c r="P62" s="239"/>
    </row>
    <row r="63" spans="1:23" s="10" customFormat="1" ht="8.25" customHeight="1" x14ac:dyDescent="0.25">
      <c r="A63" s="20"/>
      <c r="B63" s="21"/>
      <c r="C63" s="11"/>
      <c r="D63" s="11"/>
      <c r="E63" s="11"/>
      <c r="F63" s="18"/>
      <c r="G63" s="22"/>
      <c r="H63" s="21"/>
      <c r="I63" s="11"/>
      <c r="J63" s="11"/>
      <c r="K63" s="11"/>
      <c r="L63" s="11"/>
      <c r="M63" s="18"/>
      <c r="N63" s="20"/>
      <c r="O63" s="19"/>
      <c r="P63" s="18"/>
    </row>
    <row r="64" spans="1:23" s="10" customFormat="1" ht="31.5" customHeight="1" x14ac:dyDescent="0.2">
      <c r="A64" s="11"/>
      <c r="B64" s="11"/>
      <c r="C64" s="11"/>
      <c r="D64" s="17"/>
      <c r="E64" s="16"/>
      <c r="F64" s="15"/>
      <c r="G64" s="11"/>
      <c r="H64" s="11"/>
      <c r="I64" s="11"/>
      <c r="J64" s="14"/>
      <c r="K64" s="14"/>
      <c r="L64" s="13"/>
      <c r="M64" s="13"/>
      <c r="N64" s="13"/>
      <c r="O64" s="12"/>
      <c r="P64" s="11"/>
      <c r="Q64" s="11"/>
    </row>
    <row r="65" spans="1:16" ht="45.75" customHeight="1" x14ac:dyDescent="0.2">
      <c r="A65" s="227" t="str">
        <f>Übersetzungstabelle!A84</f>
        <v>Willach does not assume any liability for damage of any kind that could arise as a result of using this profile and glass dimensions calculator. (November 17, 2025)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</row>
    <row r="67" spans="1:16" x14ac:dyDescent="0.2">
      <c r="P67" s="9"/>
    </row>
  </sheetData>
  <sheetProtection algorithmName="SHA-512" hashValue="Wd2I6okZ9Cqxt3KrtMnUmKYXeBwmtRmTSaGIHiKKfmS7rl5RPO/umu3DWlD3GSSONZ0ogCwDFyMNpuK6/6jsYA==" saltValue="vDERosCgcXmuCiEAjLm6+A==" spinCount="100000" sheet="1" objects="1" scenarios="1" selectLockedCells="1"/>
  <mergeCells count="24">
    <mergeCell ref="J43:K43"/>
    <mergeCell ref="J45:K45"/>
    <mergeCell ref="P1:Q2"/>
    <mergeCell ref="B3:I23"/>
    <mergeCell ref="J3:L23"/>
    <mergeCell ref="P3:P23"/>
    <mergeCell ref="B24:F24"/>
    <mergeCell ref="H24:M24"/>
    <mergeCell ref="A65:P65"/>
    <mergeCell ref="B1:M1"/>
    <mergeCell ref="B50:F50"/>
    <mergeCell ref="H50:M50"/>
    <mergeCell ref="P52:P62"/>
    <mergeCell ref="I54:K54"/>
    <mergeCell ref="I56:J56"/>
    <mergeCell ref="I58:K58"/>
    <mergeCell ref="I60:J60"/>
    <mergeCell ref="I61:K62"/>
    <mergeCell ref="P25:P34"/>
    <mergeCell ref="B37:F37"/>
    <mergeCell ref="H37:M37"/>
    <mergeCell ref="P38:P47"/>
    <mergeCell ref="J39:K39"/>
    <mergeCell ref="J41:K41"/>
  </mergeCells>
  <conditionalFormatting sqref="E39">
    <cfRule type="cellIs" dxfId="33" priority="2" operator="greaterThan">
      <formula>5000</formula>
    </cfRule>
  </conditionalFormatting>
  <conditionalFormatting sqref="K52">
    <cfRule type="cellIs" dxfId="32" priority="1" operator="greaterThan">
      <formula>50</formula>
    </cfRule>
  </conditionalFormatting>
  <dataValidations count="8">
    <dataValidation type="whole" operator="greaterThan" allowBlank="1" showErrorMessage="1" errorTitle="Unzulässige Eingabe!" error="Die Raumhöhe (Oberkante Profil) muss eine ganze Zahl sein!" sqref="E31 E44 E42 E33 E46" xr:uid="{00000000-0002-0000-0300-000000000000}">
      <formula1>0</formula1>
    </dataValidation>
    <dataValidation type="decimal" operator="lessThan" allowBlank="1" showInputMessage="1" showErrorMessage="1" error="Maximal zulässiges Flügelgewicht überschritten." sqref="L53" xr:uid="{00000000-0002-0000-0300-000001000000}">
      <formula1>60</formula1>
    </dataValidation>
    <dataValidation type="whole" operator="greaterThan" allowBlank="1" showErrorMessage="1" errorTitle="Unzulässige Eingabe!" error="Die Raumhöhe (Oberkante Profil) muss eine ganze Zahl sein (Einheit mm)!" sqref="E29" xr:uid="{00000000-0002-0000-0300-000002000000}">
      <formula1>0</formula1>
    </dataValidation>
    <dataValidation type="list" operator="greaterThan" allowBlank="1" errorTitle="Unzulässige Eingabe!" error="Bitte wählen Sie eine Glasstärke aus der Drop-Down-Liste aus." sqref="E43" xr:uid="{00000000-0002-0000-0300-000003000000}">
      <formula1>"4, 5, 6, 8,"</formula1>
    </dataValidation>
    <dataValidation type="whole" operator="greaterThanOrEqual" allowBlank="1" showInputMessage="1" showErrorMessage="1" error="Ganze Zahl größer oder gleich 0" sqref="E26 E28 E30 E32 E34" xr:uid="{00000000-0002-0000-0300-000004000000}">
      <formula1>0</formula1>
    </dataValidation>
    <dataValidation operator="lessThan" allowBlank="1" showInputMessage="1" error="Maximal zulässiges Flügelgewicht überschritten." sqref="K52" xr:uid="{00000000-0002-0000-0300-000005000000}"/>
    <dataValidation type="whole" operator="greaterThanOrEqual" allowBlank="1" showInputMessage="1" showErrorMessage="1" errorTitle="Unzulässige Eingabe!" error="Bitte eine ganze Zahl größer oder gleich 0 eingeben." sqref="E39" xr:uid="{00000000-0002-0000-0300-000006000000}">
      <formula1>0</formula1>
    </dataValidation>
    <dataValidation type="whole" operator="greaterThanOrEqual" allowBlank="1" showInputMessage="1" showErrorMessage="1" errorTitle="Unzulässige Eingabe!" error="Bittte eine ganze Zahl größer oder gleich Null eingeben." sqref="E47 E41" xr:uid="{00000000-0002-0000-0300-000007000000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F25DD234-F2F5-4F64-BB35-910E2A5DBEC9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C32FC-6E55-459E-B6A6-30CC15E71B1C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03"/>
      <c r="B1" s="226" t="str">
        <f>Übersetzungstabelle!A16</f>
        <v>Supra: Profile and glass size calculation for three-track installations without frame profile, with 2 end plates per sliding door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183"/>
      <c r="Q1" s="183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83"/>
      <c r="J2" s="183"/>
      <c r="K2" s="183"/>
      <c r="L2" s="183"/>
      <c r="M2" s="183"/>
      <c r="N2" s="183"/>
      <c r="O2" s="183"/>
      <c r="P2" s="184"/>
      <c r="Q2" s="184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20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20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20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20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20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20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82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185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82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79"/>
      <c r="K26" s="179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79"/>
      <c r="K27" s="179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82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79"/>
      <c r="K30" s="179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79"/>
      <c r="K31" s="179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79"/>
      <c r="K33" s="179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82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(L+64)/3</f>
        <v>688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5.7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79"/>
      <c r="K40" s="179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H-32</f>
        <v>1968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79"/>
      <c r="K42" s="179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19" t="str">
        <f>Übersetzungstabelle!A58</f>
        <v>Length of roller profile</v>
      </c>
      <c r="K43" s="220"/>
      <c r="L43" s="62">
        <f>L39-35</f>
        <v>653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79"/>
      <c r="K44" s="179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19" t="str">
        <f>Übersetzungstabelle!A61</f>
        <v>Number of roller assemblies required per sliding sash</v>
      </c>
      <c r="K45" s="220"/>
      <c r="L45" s="62">
        <f>IF(K52&lt;=25,2,IF(K52&lt;=50,4,Übersetzungstabelle!A62))</f>
        <v>2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185"/>
      <c r="K46" s="185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29</v>
      </c>
      <c r="D52" s="20"/>
      <c r="E52" s="20"/>
      <c r="F52" s="27"/>
      <c r="G52" s="29"/>
      <c r="H52" s="25"/>
      <c r="I52" s="186" t="str">
        <f>Übersetzungstabelle!A67</f>
        <v>Weight of sliding sashes (≤ 50 kg!)</v>
      </c>
      <c r="J52" s="187"/>
      <c r="K52" s="5">
        <f>L41/1000*L39/1000*(ROUNDDOWN(E43,0))*2.5</f>
        <v>20.309759999999997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68</v>
      </c>
      <c r="D54" s="20"/>
      <c r="E54" s="20"/>
      <c r="F54" s="27"/>
      <c r="G54" s="29"/>
      <c r="H54" s="25"/>
      <c r="I54" s="240" t="str">
        <f>IF(E39&gt;5000,Übersetzungstabelle!A69,"")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5.25" customHeight="1" x14ac:dyDescent="0.2">
      <c r="B55" s="25"/>
      <c r="C55" s="20"/>
      <c r="D55" s="20"/>
      <c r="E55" s="20"/>
      <c r="F55" s="27"/>
      <c r="G55" s="32"/>
      <c r="H55" s="25"/>
      <c r="I55" s="26"/>
      <c r="J55" s="26"/>
      <c r="K55" s="26"/>
      <c r="L55" s="26"/>
      <c r="M55" s="110"/>
      <c r="O55" s="25"/>
      <c r="P55" s="239"/>
    </row>
    <row r="56" spans="1:23" s="10" customFormat="1" ht="15.75" customHeight="1" x14ac:dyDescent="0.2">
      <c r="B56" s="25"/>
      <c r="C56" s="20" t="s">
        <v>210</v>
      </c>
      <c r="D56" s="20"/>
      <c r="E56" s="20"/>
      <c r="F56" s="27"/>
      <c r="G56" s="29"/>
      <c r="H56" s="25"/>
      <c r="I56" s="238"/>
      <c r="J56" s="238"/>
      <c r="K56" s="114"/>
      <c r="L56" s="26"/>
      <c r="M56" s="111"/>
      <c r="O56" s="25"/>
      <c r="P56" s="239"/>
    </row>
    <row r="57" spans="1:23" s="10" customFormat="1" ht="3.2" customHeight="1" x14ac:dyDescent="0.2">
      <c r="B57" s="25"/>
      <c r="C57" s="20"/>
      <c r="D57" s="20"/>
      <c r="E57" s="20"/>
      <c r="F57" s="27"/>
      <c r="G57" s="26"/>
      <c r="H57" s="25"/>
      <c r="I57" s="26"/>
      <c r="J57" s="26"/>
      <c r="K57" s="26"/>
      <c r="L57" s="26"/>
      <c r="M57" s="111"/>
      <c r="O57" s="25"/>
      <c r="P57" s="239"/>
    </row>
    <row r="58" spans="1:23" s="10" customFormat="1" ht="15.75" customHeight="1" x14ac:dyDescent="0.2">
      <c r="B58" s="25"/>
      <c r="C58" s="20"/>
      <c r="D58" s="20"/>
      <c r="E58" s="20"/>
      <c r="F58" s="27"/>
      <c r="G58" s="26"/>
      <c r="H58" s="25"/>
      <c r="I58" s="216"/>
      <c r="J58" s="216"/>
      <c r="K58" s="216"/>
      <c r="L58" s="108"/>
      <c r="M58" s="112"/>
      <c r="N58" s="24"/>
      <c r="O58" s="23"/>
      <c r="P58" s="239"/>
    </row>
    <row r="59" spans="1:23" s="10" customFormat="1" ht="8.25" customHeight="1" x14ac:dyDescent="0.25">
      <c r="A59" s="20"/>
      <c r="B59" s="25"/>
      <c r="C59" s="20"/>
      <c r="D59" s="20"/>
      <c r="E59" s="20"/>
      <c r="F59" s="27"/>
      <c r="G59" s="22"/>
      <c r="H59" s="25"/>
      <c r="I59" s="26"/>
      <c r="J59" s="26"/>
      <c r="K59" s="26"/>
      <c r="L59" s="26"/>
      <c r="M59" s="111"/>
      <c r="N59" s="20"/>
      <c r="O59" s="23"/>
      <c r="P59" s="239"/>
    </row>
    <row r="60" spans="1:23" s="10" customFormat="1" ht="6.75" customHeight="1" x14ac:dyDescent="0.2">
      <c r="B60" s="25"/>
      <c r="C60" s="20"/>
      <c r="D60" s="20"/>
      <c r="E60" s="20"/>
      <c r="F60" s="27"/>
      <c r="G60" s="29"/>
      <c r="H60" s="25"/>
      <c r="I60" s="238"/>
      <c r="J60" s="238"/>
      <c r="K60" s="115"/>
      <c r="L60" s="30"/>
      <c r="M60" s="111"/>
      <c r="O60" s="25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41"/>
      <c r="J61" s="241"/>
      <c r="K61" s="241"/>
      <c r="L61" s="113"/>
      <c r="M61" s="28"/>
      <c r="O61" s="25"/>
      <c r="P61" s="239"/>
    </row>
    <row r="62" spans="1:23" s="10" customFormat="1" ht="1.5" hidden="1" customHeight="1" x14ac:dyDescent="0.2">
      <c r="B62" s="25"/>
      <c r="C62" s="20"/>
      <c r="D62" s="20"/>
      <c r="E62" s="20"/>
      <c r="F62" s="27"/>
      <c r="G62" s="26"/>
      <c r="H62" s="25"/>
      <c r="I62" s="241"/>
      <c r="J62" s="241"/>
      <c r="K62" s="241"/>
      <c r="L62" s="113"/>
      <c r="M62" s="112"/>
      <c r="N62" s="24"/>
      <c r="O62" s="23"/>
      <c r="P62" s="239"/>
    </row>
    <row r="63" spans="1:23" s="10" customFormat="1" ht="0.75" customHeight="1" x14ac:dyDescent="0.25">
      <c r="A63" s="20"/>
      <c r="B63" s="21"/>
      <c r="C63" s="11"/>
      <c r="D63" s="11"/>
      <c r="E63" s="11"/>
      <c r="F63" s="18"/>
      <c r="G63" s="22"/>
      <c r="H63" s="21"/>
      <c r="I63" s="11"/>
      <c r="J63" s="11"/>
      <c r="K63" s="11"/>
      <c r="L63" s="11"/>
      <c r="M63" s="18"/>
      <c r="N63" s="20"/>
      <c r="O63" s="19"/>
      <c r="P63" s="18"/>
    </row>
    <row r="64" spans="1:23" s="10" customFormat="1" ht="31.5" customHeight="1" x14ac:dyDescent="0.2">
      <c r="A64" s="11"/>
      <c r="B64" s="11"/>
      <c r="C64" s="11"/>
      <c r="D64" s="17"/>
      <c r="E64" s="16"/>
      <c r="F64" s="15"/>
      <c r="G64" s="11"/>
      <c r="H64" s="11"/>
      <c r="I64" s="11"/>
      <c r="J64" s="14"/>
      <c r="K64" s="14"/>
      <c r="L64" s="13"/>
      <c r="M64" s="13"/>
      <c r="N64" s="13"/>
      <c r="O64" s="12"/>
      <c r="P64" s="11"/>
      <c r="Q64" s="11"/>
    </row>
    <row r="65" spans="1:16" ht="45.75" customHeight="1" x14ac:dyDescent="0.2">
      <c r="A65" s="227" t="str">
        <f>Übersetzungstabelle!A84</f>
        <v>Willach does not assume any liability for damage of any kind that could arise as a result of using this profile and glass dimensions calculator. (November 17, 2025)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</row>
    <row r="67" spans="1:16" x14ac:dyDescent="0.2">
      <c r="P67" s="9"/>
    </row>
  </sheetData>
  <sheetProtection algorithmName="SHA-512" hashValue="8DopqktMfMJzYoTJUrpPkeF+YHAXDovmU8GgTQDmorf/SSQkLDl/ZYsqueu7i26CTu3kF2YXpHFT6gIY75/Ekw==" saltValue="UwxlWvTOIHNrf1QYL84lHQ==" spinCount="100000" sheet="1" objects="1" scenarios="1" selectLockedCells="1"/>
  <mergeCells count="24">
    <mergeCell ref="A65:P65"/>
    <mergeCell ref="B50:F50"/>
    <mergeCell ref="H50:M50"/>
    <mergeCell ref="P52:P62"/>
    <mergeCell ref="I54:K54"/>
    <mergeCell ref="I56:J56"/>
    <mergeCell ref="I58:K58"/>
    <mergeCell ref="I60:J60"/>
    <mergeCell ref="I61:K62"/>
    <mergeCell ref="P25:P34"/>
    <mergeCell ref="B37:F37"/>
    <mergeCell ref="H37:M37"/>
    <mergeCell ref="P38:P47"/>
    <mergeCell ref="J39:K39"/>
    <mergeCell ref="J41:K41"/>
    <mergeCell ref="J43:K43"/>
    <mergeCell ref="J45:K45"/>
    <mergeCell ref="J47:K47"/>
    <mergeCell ref="B1:M1"/>
    <mergeCell ref="B3:I23"/>
    <mergeCell ref="J3:L23"/>
    <mergeCell ref="P3:P23"/>
    <mergeCell ref="B24:F24"/>
    <mergeCell ref="H24:M24"/>
  </mergeCells>
  <conditionalFormatting sqref="E39">
    <cfRule type="cellIs" dxfId="30" priority="3" operator="greaterThan">
      <formula>5000</formula>
    </cfRule>
    <cfRule type="cellIs" dxfId="29" priority="4" operator="greaterThan">
      <formula>5000</formula>
    </cfRule>
  </conditionalFormatting>
  <conditionalFormatting sqref="K52">
    <cfRule type="cellIs" dxfId="28" priority="1" operator="greaterThan">
      <formula>50</formula>
    </cfRule>
  </conditionalFormatting>
  <dataValidations count="8">
    <dataValidation type="whole" operator="greaterThan" allowBlank="1" showErrorMessage="1" errorTitle="Unzulässige Eingabe!" error="Die Raumhöhe (Oberkante Profil) muss eine ganze Zahl sein!" sqref="E31 E44 E42 E33 E46" xr:uid="{BA97F4E2-2F3A-4D65-B769-DA18EA39CC29}">
      <formula1>0</formula1>
    </dataValidation>
    <dataValidation type="decimal" operator="lessThan" allowBlank="1" showInputMessage="1" showErrorMessage="1" error="Maximal zulässiges Flügelgewicht überschritten." sqref="L53" xr:uid="{CA119D02-DA2A-4F38-B0E5-06AF48B0041C}">
      <formula1>60</formula1>
    </dataValidation>
    <dataValidation type="whole" operator="greaterThan" allowBlank="1" showErrorMessage="1" errorTitle="Unzulässige Eingabe!" error="Die Raumhöhe (Oberkante Profil) muss eine ganze Zahl sein (Einheit mm)!" sqref="E29" xr:uid="{024A7FF7-305A-4A9D-8E09-991FADA6BFD0}">
      <formula1>0</formula1>
    </dataValidation>
    <dataValidation type="list" operator="greaterThan" allowBlank="1" errorTitle="Unzulässige Eingabe!" error="Bitte wählen Sie eine Glasstärke aus der Drop-Down-Liste aus." sqref="E43" xr:uid="{754FF71F-33CA-4790-86B0-ACA582880B30}">
      <formula1>"4, 5, 6, 8,"</formula1>
    </dataValidation>
    <dataValidation type="whole" operator="greaterThanOrEqual" allowBlank="1" showInputMessage="1" showErrorMessage="1" error="Ganze Zahl größer oder gleich 0" sqref="E26 E28 E30 E32 E34" xr:uid="{3CA6D7AB-C180-4CC6-BC27-60C5F2F39947}">
      <formula1>0</formula1>
    </dataValidation>
    <dataValidation operator="lessThan" allowBlank="1" showInputMessage="1" error="Maximal zulässiges Flügelgewicht überschritten." sqref="K52" xr:uid="{92BD6359-8385-4A95-B7BF-1BF3D3429D55}"/>
    <dataValidation type="whole" operator="greaterThanOrEqual" allowBlank="1" showInputMessage="1" showErrorMessage="1" errorTitle="Unzulässige Eingabe!" error="Bitte eine ganze Zahl größer oder gleich 0 eingeben." sqref="E39" xr:uid="{94214A0A-6F49-4CF2-A334-96BCD42C33DC}">
      <formula1>0</formula1>
    </dataValidation>
    <dataValidation type="whole" operator="greaterThanOrEqual" allowBlank="1" showInputMessage="1" showErrorMessage="1" errorTitle="Unzulässige Eingabe!" error="Bittte eine ganze Zahl größer oder gleich Null eingeben." sqref="E47 E41" xr:uid="{ED614AA5-369A-4B3A-BC16-0E7A01ECC41D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F58B9925-DE3D-4664-8EEE-9A0070F04E1F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128" customWidth="1"/>
    <col min="3" max="3" width="11.7109375" style="128" customWidth="1"/>
    <col min="4" max="4" width="44.7109375" style="8" customWidth="1"/>
    <col min="5" max="5" width="11.7109375" style="151" customWidth="1"/>
    <col min="6" max="6" width="8.7109375" style="128" customWidth="1"/>
    <col min="7" max="8" width="2.7109375" style="128" customWidth="1"/>
    <col min="9" max="9" width="11.7109375" style="128" customWidth="1"/>
    <col min="10" max="10" width="50.7109375" style="128" customWidth="1"/>
    <col min="11" max="12" width="11.7109375" style="128" customWidth="1"/>
    <col min="13" max="13" width="8.7109375" style="128" customWidth="1"/>
    <col min="14" max="15" width="2.7109375" style="128" customWidth="1"/>
    <col min="16" max="16" width="55.7109375" style="128" customWidth="1"/>
    <col min="17" max="17" width="2.7109375" style="128" customWidth="1"/>
    <col min="18" max="16384" width="11.42578125" style="128"/>
  </cols>
  <sheetData>
    <row r="1" spans="1:17" ht="56.25" customHeight="1" x14ac:dyDescent="0.3">
      <c r="A1" s="103"/>
      <c r="B1" s="226" t="str">
        <f>Übersetzungstabelle!A15</f>
        <v>Supra: Profile and glass size calculation for twin-track installations without frame profile, with 1 finger pull handle per sliding door and 1 central Secura security cylinder roller profile lock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20"/>
      <c r="J2" s="120"/>
      <c r="K2" s="120"/>
      <c r="L2" s="120"/>
      <c r="M2" s="120"/>
      <c r="N2" s="120"/>
      <c r="O2" s="120"/>
      <c r="P2" s="243"/>
      <c r="Q2" s="243"/>
    </row>
    <row r="3" spans="1:17" s="129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21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70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21"/>
      <c r="P25" s="24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22"/>
      <c r="K26" s="122"/>
      <c r="L26" s="78"/>
      <c r="M26" s="93"/>
      <c r="N26" s="60"/>
      <c r="O26" s="54"/>
      <c r="P26" s="24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22"/>
      <c r="K27" s="122"/>
      <c r="L27" s="78"/>
      <c r="M27" s="30"/>
      <c r="N27" s="60"/>
      <c r="O27" s="64"/>
      <c r="P27" s="24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122"/>
      <c r="K28" s="122"/>
      <c r="L28" s="78"/>
      <c r="M28" s="93"/>
      <c r="N28" s="60"/>
      <c r="O28" s="92"/>
      <c r="P28" s="24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21"/>
      <c r="D29" s="54"/>
      <c r="E29" s="105"/>
      <c r="F29" s="65"/>
      <c r="G29" s="64"/>
      <c r="H29" s="71"/>
      <c r="I29" s="79"/>
      <c r="J29" s="122"/>
      <c r="K29" s="122"/>
      <c r="L29" s="78"/>
      <c r="M29" s="93"/>
      <c r="N29" s="60"/>
      <c r="O29" s="92"/>
      <c r="P29" s="24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22"/>
      <c r="K30" s="122"/>
      <c r="L30" s="78"/>
      <c r="M30" s="93"/>
      <c r="N30" s="60"/>
      <c r="O30" s="92"/>
      <c r="P30" s="24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22"/>
      <c r="K31" s="122"/>
      <c r="L31" s="78"/>
      <c r="M31" s="30"/>
      <c r="N31" s="60"/>
      <c r="O31" s="64"/>
      <c r="P31" s="24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122"/>
      <c r="K32" s="122"/>
      <c r="L32" s="78"/>
      <c r="M32" s="93"/>
      <c r="N32" s="60"/>
      <c r="O32" s="92"/>
      <c r="P32" s="24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22"/>
      <c r="K33" s="122"/>
      <c r="L33" s="78"/>
      <c r="M33" s="30"/>
      <c r="N33" s="60"/>
      <c r="O33" s="64"/>
      <c r="P33" s="24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45"/>
      <c r="Q34" s="60"/>
      <c r="R34" s="60"/>
      <c r="S34" s="60"/>
      <c r="T34" s="60"/>
      <c r="U34" s="60"/>
      <c r="V34" s="60"/>
      <c r="W34" s="60"/>
    </row>
    <row r="35" spans="1:23" s="13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30" customFormat="1" ht="8.25" customHeight="1" collapsed="1" x14ac:dyDescent="0.2">
      <c r="A36" s="131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21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E39/2+E47/2</f>
        <v>1016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4.2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22"/>
      <c r="K40" s="122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E41-32</f>
        <v>1968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22"/>
      <c r="K42" s="122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28" t="str">
        <f>Übersetzungstabelle!A58</f>
        <v>Length of roller profile</v>
      </c>
      <c r="K43" s="229"/>
      <c r="L43" s="62">
        <f>L39-65</f>
        <v>951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75"/>
      <c r="K44" s="175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28" t="str">
        <f>Übersetzungstabelle!A61</f>
        <v>Number of roller assemblies required per sliding sash</v>
      </c>
      <c r="K45" s="229"/>
      <c r="L45" s="62">
        <f>IF(K52&lt;=25,2,IF(K52&lt;=50,4,Übersetzungstabelle!A62))</f>
        <v>4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70"/>
      <c r="K46" s="70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3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30" customFormat="1" ht="8.25" customHeight="1" x14ac:dyDescent="0.25">
      <c r="B49" s="131"/>
      <c r="D49" s="8"/>
      <c r="E49" s="48"/>
      <c r="F49" s="47"/>
      <c r="G49" s="132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3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30" customFormat="1" ht="8.25" customHeight="1" x14ac:dyDescent="0.25">
      <c r="B51" s="133"/>
      <c r="C51" s="134"/>
      <c r="D51" s="134"/>
      <c r="E51" s="134"/>
      <c r="F51" s="135"/>
      <c r="G51" s="136"/>
      <c r="H51" s="133"/>
      <c r="I51" s="41"/>
      <c r="J51" s="40"/>
      <c r="K51" s="40"/>
      <c r="L51" s="137"/>
      <c r="M51" s="38"/>
      <c r="N51" s="33"/>
      <c r="O51" s="133"/>
      <c r="P51" s="135"/>
      <c r="Q51" s="33"/>
      <c r="R51" s="33"/>
      <c r="S51" s="33"/>
      <c r="T51" s="33"/>
      <c r="U51" s="33"/>
      <c r="V51" s="33"/>
      <c r="W51" s="33"/>
    </row>
    <row r="52" spans="1:23" s="130" customFormat="1" ht="15.75" customHeight="1" x14ac:dyDescent="0.2">
      <c r="B52" s="138"/>
      <c r="C52" s="131" t="s">
        <v>29</v>
      </c>
      <c r="D52" s="131"/>
      <c r="E52" s="131"/>
      <c r="F52" s="139"/>
      <c r="G52" s="140"/>
      <c r="H52" s="138"/>
      <c r="I52" s="124" t="str">
        <f>Übersetzungstabelle!A67</f>
        <v>Weight of sliding sashes (≤ 50 kg!)</v>
      </c>
      <c r="J52" s="125"/>
      <c r="K52" s="5">
        <f>L41/1000*L39/1000*(ROUNDDOWN(E43,0))*2.5</f>
        <v>29.992319999999999</v>
      </c>
      <c r="L52" s="36" t="s">
        <v>12</v>
      </c>
      <c r="M52" s="139" t="str">
        <f>IF(K52&lt;=50,Übersetzungstabelle!A65,Übersetzungstabelle!A66)</f>
        <v>OK</v>
      </c>
      <c r="N52" s="33"/>
      <c r="O52" s="138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30" customFormat="1" ht="3.2" customHeight="1" x14ac:dyDescent="0.2">
      <c r="B53" s="138"/>
      <c r="C53" s="131"/>
      <c r="D53" s="131"/>
      <c r="E53" s="131"/>
      <c r="F53" s="139"/>
      <c r="G53" s="140"/>
      <c r="H53" s="138"/>
      <c r="I53" s="35"/>
      <c r="J53" s="35"/>
      <c r="K53" s="35"/>
      <c r="L53" s="141"/>
      <c r="M53" s="31"/>
      <c r="N53" s="33"/>
      <c r="O53" s="138"/>
      <c r="P53" s="239"/>
      <c r="Q53" s="33"/>
      <c r="R53" s="33"/>
      <c r="S53" s="33"/>
      <c r="T53" s="33"/>
      <c r="U53" s="33"/>
      <c r="V53" s="33"/>
      <c r="W53" s="33"/>
    </row>
    <row r="54" spans="1:23" s="130" customFormat="1" ht="15.75" customHeight="1" x14ac:dyDescent="0.2">
      <c r="B54" s="138"/>
      <c r="C54" s="131" t="s">
        <v>70</v>
      </c>
      <c r="D54" s="131"/>
      <c r="E54" s="131"/>
      <c r="F54" s="139"/>
      <c r="G54" s="140"/>
      <c r="H54" s="138"/>
      <c r="I54" s="240" t="str">
        <f>IF(K52&gt;50,Übersetzungstabelle!A69,"")</f>
        <v/>
      </c>
      <c r="J54" s="240"/>
      <c r="K54" s="240"/>
      <c r="L54" s="108"/>
      <c r="M54" s="109"/>
      <c r="N54" s="33"/>
      <c r="O54" s="138"/>
      <c r="P54" s="239"/>
      <c r="Q54" s="33"/>
      <c r="R54" s="33"/>
      <c r="S54" s="33"/>
      <c r="T54" s="33"/>
      <c r="U54" s="33"/>
      <c r="V54" s="33"/>
      <c r="W54" s="33"/>
    </row>
    <row r="55" spans="1:23" s="130" customFormat="1" ht="5.25" customHeight="1" x14ac:dyDescent="0.2">
      <c r="B55" s="138"/>
      <c r="C55" s="131"/>
      <c r="D55" s="131"/>
      <c r="E55" s="131"/>
      <c r="F55" s="139"/>
      <c r="G55" s="123"/>
      <c r="H55" s="138"/>
      <c r="I55" s="136"/>
      <c r="J55" s="136"/>
      <c r="K55" s="136"/>
      <c r="L55" s="136"/>
      <c r="M55" s="110"/>
      <c r="O55" s="138"/>
      <c r="P55" s="239"/>
    </row>
    <row r="56" spans="1:23" s="130" customFormat="1" ht="15.75" customHeight="1" x14ac:dyDescent="0.2">
      <c r="B56" s="138"/>
      <c r="C56" s="131" t="s">
        <v>72</v>
      </c>
      <c r="D56" s="131"/>
      <c r="E56" s="131"/>
      <c r="F56" s="139"/>
      <c r="G56" s="140"/>
      <c r="H56" s="138"/>
      <c r="I56" s="238"/>
      <c r="J56" s="238"/>
      <c r="K56" s="142"/>
      <c r="L56" s="136"/>
      <c r="M56" s="143"/>
      <c r="O56" s="138"/>
      <c r="P56" s="239"/>
    </row>
    <row r="57" spans="1:23" s="130" customFormat="1" ht="3.2" customHeight="1" x14ac:dyDescent="0.2">
      <c r="B57" s="138"/>
      <c r="C57" s="131"/>
      <c r="D57" s="131"/>
      <c r="E57" s="131"/>
      <c r="F57" s="139"/>
      <c r="G57" s="136"/>
      <c r="H57" s="138"/>
      <c r="I57" s="136"/>
      <c r="J57" s="136"/>
      <c r="K57" s="136"/>
      <c r="L57" s="136"/>
      <c r="M57" s="143"/>
      <c r="O57" s="138"/>
      <c r="P57" s="239"/>
    </row>
    <row r="58" spans="1:23" s="130" customFormat="1" ht="15.75" customHeight="1" x14ac:dyDescent="0.2">
      <c r="B58" s="138"/>
      <c r="C58" s="131"/>
      <c r="D58" s="131"/>
      <c r="E58" s="131"/>
      <c r="F58" s="139"/>
      <c r="G58" s="136"/>
      <c r="H58" s="138"/>
      <c r="I58" s="216"/>
      <c r="J58" s="216"/>
      <c r="K58" s="216"/>
      <c r="L58" s="108"/>
      <c r="M58" s="112"/>
      <c r="N58" s="144"/>
      <c r="O58" s="23"/>
      <c r="P58" s="239"/>
    </row>
    <row r="59" spans="1:23" s="130" customFormat="1" ht="8.25" customHeight="1" x14ac:dyDescent="0.25">
      <c r="A59" s="131"/>
      <c r="B59" s="138"/>
      <c r="C59" s="131"/>
      <c r="D59" s="131"/>
      <c r="E59" s="131"/>
      <c r="F59" s="139"/>
      <c r="G59" s="22"/>
      <c r="H59" s="138"/>
      <c r="I59" s="136"/>
      <c r="J59" s="136"/>
      <c r="K59" s="136"/>
      <c r="L59" s="136"/>
      <c r="M59" s="143"/>
      <c r="N59" s="131"/>
      <c r="O59" s="23"/>
      <c r="P59" s="239"/>
    </row>
    <row r="60" spans="1:23" s="130" customFormat="1" ht="3.75" customHeight="1" x14ac:dyDescent="0.2">
      <c r="B60" s="138"/>
      <c r="C60" s="131"/>
      <c r="D60" s="131"/>
      <c r="E60" s="131"/>
      <c r="F60" s="139"/>
      <c r="G60" s="140"/>
      <c r="H60" s="138"/>
      <c r="I60" s="238"/>
      <c r="J60" s="238"/>
      <c r="K60" s="145"/>
      <c r="L60" s="30"/>
      <c r="M60" s="143"/>
      <c r="O60" s="138"/>
      <c r="P60" s="239"/>
    </row>
    <row r="61" spans="1:23" s="130" customFormat="1" ht="15.75" hidden="1" customHeight="1" x14ac:dyDescent="0.2">
      <c r="B61" s="138"/>
      <c r="C61" s="131"/>
      <c r="D61" s="131"/>
      <c r="E61" s="131"/>
      <c r="F61" s="139"/>
      <c r="G61" s="140"/>
      <c r="H61" s="138"/>
      <c r="I61" s="216"/>
      <c r="J61" s="216"/>
      <c r="K61" s="216"/>
      <c r="L61" s="108"/>
      <c r="M61" s="28"/>
      <c r="O61" s="138"/>
      <c r="P61" s="239"/>
    </row>
    <row r="62" spans="1:23" s="130" customFormat="1" ht="15.75" hidden="1" customHeight="1" x14ac:dyDescent="0.2">
      <c r="B62" s="138"/>
      <c r="C62" s="131"/>
      <c r="D62" s="131"/>
      <c r="E62" s="131"/>
      <c r="F62" s="139"/>
      <c r="G62" s="136"/>
      <c r="H62" s="138"/>
      <c r="I62" s="216"/>
      <c r="J62" s="216"/>
      <c r="K62" s="216"/>
      <c r="L62" s="108"/>
      <c r="M62" s="112"/>
      <c r="N62" s="144"/>
      <c r="O62" s="23"/>
      <c r="P62" s="239"/>
    </row>
    <row r="63" spans="1:23" s="130" customFormat="1" ht="8.25" customHeight="1" x14ac:dyDescent="0.25">
      <c r="A63" s="131"/>
      <c r="B63" s="146"/>
      <c r="C63" s="147"/>
      <c r="D63" s="147"/>
      <c r="E63" s="147"/>
      <c r="F63" s="148"/>
      <c r="G63" s="22"/>
      <c r="H63" s="146"/>
      <c r="I63" s="147"/>
      <c r="J63" s="147"/>
      <c r="K63" s="147"/>
      <c r="L63" s="147"/>
      <c r="M63" s="148"/>
      <c r="N63" s="131"/>
      <c r="O63" s="19"/>
      <c r="P63" s="148"/>
    </row>
    <row r="64" spans="1:23" s="130" customFormat="1" ht="31.5" customHeight="1" x14ac:dyDescent="0.2">
      <c r="A64" s="147"/>
      <c r="B64" s="147"/>
      <c r="C64" s="147"/>
      <c r="D64" s="17"/>
      <c r="E64" s="149"/>
      <c r="F64" s="15"/>
      <c r="G64" s="147"/>
      <c r="H64" s="147"/>
      <c r="I64" s="147"/>
      <c r="J64" s="147"/>
      <c r="K64" s="147"/>
      <c r="L64" s="150"/>
      <c r="M64" s="150"/>
      <c r="N64" s="150"/>
      <c r="O64" s="12"/>
      <c r="P64" s="147"/>
      <c r="Q64" s="147"/>
    </row>
    <row r="65" spans="1:16" ht="45.75" customHeight="1" x14ac:dyDescent="0.2">
      <c r="A65" s="244" t="str">
        <f>Übersetzungstabelle!A84</f>
        <v>Willach does not assume any liability for damage of any kind that could arise as a result of using this profile and glass dimensions calculator. (November 17, 2025)</v>
      </c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</row>
    <row r="67" spans="1:16" x14ac:dyDescent="0.2">
      <c r="P67" s="152"/>
    </row>
  </sheetData>
  <sheetProtection algorithmName="SHA-512" hashValue="DkXpeKjZvpxDd6god/+uU+QxUDou/zrdjRe1lwua2tdJpAwSKUyou+JVe1zSLB2CpsyGNxhS0Gu/0Ro/fcAm2Q==" saltValue="klz8sAGc5PYPwXs1a3Vfag==" spinCount="100000" sheet="1" objects="1" scenarios="1" selectLockedCells="1"/>
  <mergeCells count="25">
    <mergeCell ref="B24:F24"/>
    <mergeCell ref="H24:M24"/>
    <mergeCell ref="B1:M1"/>
    <mergeCell ref="P1:Q2"/>
    <mergeCell ref="B3:I23"/>
    <mergeCell ref="J3:L23"/>
    <mergeCell ref="P3:P23"/>
    <mergeCell ref="P25:P34"/>
    <mergeCell ref="B37:F37"/>
    <mergeCell ref="H37:M37"/>
    <mergeCell ref="P38:P47"/>
    <mergeCell ref="J39:K39"/>
    <mergeCell ref="J41:K41"/>
    <mergeCell ref="J43:K43"/>
    <mergeCell ref="J45:K45"/>
    <mergeCell ref="J47:K47"/>
    <mergeCell ref="A65:P65"/>
    <mergeCell ref="B50:F50"/>
    <mergeCell ref="H50:M50"/>
    <mergeCell ref="P52:P62"/>
    <mergeCell ref="I54:K54"/>
    <mergeCell ref="I56:J56"/>
    <mergeCell ref="I58:K58"/>
    <mergeCell ref="I60:J60"/>
    <mergeCell ref="I61:K62"/>
  </mergeCells>
  <conditionalFormatting sqref="E39">
    <cfRule type="cellIs" dxfId="26" priority="2" operator="greaterThan">
      <formula>5000</formula>
    </cfRule>
  </conditionalFormatting>
  <conditionalFormatting sqref="K52">
    <cfRule type="cellIs" dxfId="25" priority="1" operator="greaterThan">
      <formula>50</formula>
    </cfRule>
  </conditionalFormatting>
  <dataValidations count="8">
    <dataValidation type="whole" operator="greaterThanOrEqual" allowBlank="1" showInputMessage="1" showErrorMessage="1" errorTitle="Unzulässige Eingabe!" error="Bittte eine ganze Zahl größer oder gleich Null eingeben." sqref="E47 E41" xr:uid="{00000000-0002-0000-0400-000000000000}">
      <formula1>0</formula1>
    </dataValidation>
    <dataValidation type="whole" operator="greaterThanOrEqual" allowBlank="1" showInputMessage="1" showErrorMessage="1" errorTitle="Unzulässige Eingabe!" error="Bitte eine ganze Zahl größer oder gleich 0 eingeben." sqref="E39" xr:uid="{00000000-0002-0000-0400-000001000000}">
      <formula1>0</formula1>
    </dataValidation>
    <dataValidation operator="lessThan" allowBlank="1" showInputMessage="1" error="Maximal zulässiges Flügelgewicht überschritten." sqref="K52" xr:uid="{00000000-0002-0000-0400-000002000000}"/>
    <dataValidation type="whole" operator="greaterThanOrEqual" allowBlank="1" showInputMessage="1" showErrorMessage="1" error="Ganze Zahl größer oder gleich 0" sqref="E26 E28 E30 E32 E34" xr:uid="{00000000-0002-0000-0400-000003000000}">
      <formula1>0</formula1>
    </dataValidation>
    <dataValidation type="list" operator="greaterThan" allowBlank="1" errorTitle="Unzulässige Eingabe!" error="Bitte wählen Sie eine Glasstärke aus der Drop-Down-Liste aus." sqref="E43" xr:uid="{00000000-0002-0000-0400-000004000000}">
      <formula1>"4, 5, 6, 8,"</formula1>
    </dataValidation>
    <dataValidation type="whole" operator="greaterThan" allowBlank="1" showErrorMessage="1" errorTitle="Unzulässige Eingabe!" error="Die Raumhöhe (Oberkante Profil) muss eine ganze Zahl sein (Einheit mm)!" sqref="E29" xr:uid="{00000000-0002-0000-0400-000005000000}">
      <formula1>0</formula1>
    </dataValidation>
    <dataValidation type="decimal" operator="lessThan" allowBlank="1" showInputMessage="1" showErrorMessage="1" error="Maximal zulässiges Flügelgewicht überschritten." sqref="L53" xr:uid="{00000000-0002-0000-0400-000006000000}">
      <formula1>60</formula1>
    </dataValidation>
    <dataValidation type="whole" operator="greaterThan" allowBlank="1" showErrorMessage="1" errorTitle="Unzulässige Eingabe!" error="Die Raumhöhe (Oberkante Profil) muss eine ganze Zahl sein!" sqref="E46 E44 E42 E33 E31" xr:uid="{00000000-0002-0000-0400-000007000000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ED6C40B-49A0-4586-9FD4-B54F8EA28CF0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3EA7-34D1-40C7-A3DE-F6E86C73A0B0}">
  <sheetPr>
    <pageSetUpPr fitToPage="1"/>
  </sheetPr>
  <dimension ref="A1:W68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03"/>
      <c r="B1" s="226" t="str">
        <f>Übersetzungstabelle!A17</f>
        <v>Supra: Profile and glass size calculation for three-track installations without frame profile, with 4 finger pull handles and 2 end plates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83"/>
      <c r="J2" s="183"/>
      <c r="K2" s="183"/>
      <c r="L2" s="183"/>
      <c r="M2" s="183"/>
      <c r="N2" s="183"/>
      <c r="O2" s="183"/>
      <c r="P2" s="243"/>
      <c r="Q2" s="243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82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185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82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79"/>
      <c r="K26" s="179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79"/>
      <c r="K27" s="179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82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79"/>
      <c r="K30" s="179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79"/>
      <c r="K31" s="179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79"/>
      <c r="K33" s="179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82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(L+64)/3</f>
        <v>688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4.2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79"/>
      <c r="K40" s="179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H-32</f>
        <v>1968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79"/>
      <c r="K42" s="179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215</v>
      </c>
      <c r="J43" s="219" t="str">
        <f>Übersetzungstabelle!A58</f>
        <v>Length of roller profile</v>
      </c>
      <c r="K43" s="220"/>
      <c r="L43" s="62">
        <f>L39-35</f>
        <v>653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79"/>
      <c r="K44" s="179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 t="s">
        <v>216</v>
      </c>
      <c r="J45" s="219" t="str">
        <f>Übersetzungstabelle!A58</f>
        <v>Length of roller profile</v>
      </c>
      <c r="K45" s="220"/>
      <c r="L45" s="62">
        <f>L39-65</f>
        <v>623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185"/>
      <c r="K46" s="185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77"/>
      <c r="J47" s="219" t="str">
        <f>Übersetzungstabelle!A61</f>
        <v>Number of roller assemblies required per sliding sash</v>
      </c>
      <c r="K47" s="220"/>
      <c r="L47" s="62">
        <f>IF(K54&lt;=25,2,IF(K54&lt;=50,4,Übersetzungstabelle!A64))</f>
        <v>2</v>
      </c>
      <c r="M47" s="65"/>
      <c r="N47" s="60"/>
      <c r="O47" s="68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29</v>
      </c>
      <c r="D52" s="20"/>
      <c r="E52" s="20"/>
      <c r="F52" s="27"/>
      <c r="G52" s="29"/>
      <c r="H52" s="25"/>
      <c r="I52" s="186" t="str">
        <f>Übersetzungstabelle!A67</f>
        <v>Weight of sliding sashes (≤ 50 kg!)</v>
      </c>
      <c r="J52" s="187"/>
      <c r="K52" s="5">
        <f>L41/1000*L39/1000*(ROUNDDOWN(E43,0))*2.5</f>
        <v>20.309759999999997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212</v>
      </c>
      <c r="D54" s="20"/>
      <c r="E54" s="20"/>
      <c r="F54" s="27"/>
      <c r="G54" s="29"/>
      <c r="H54" s="25"/>
      <c r="I54" s="240" t="str">
        <f>IF(E39&gt;5000,Übersetzungstabelle!A69,"")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15.75" customHeight="1" x14ac:dyDescent="0.2">
      <c r="B55" s="25"/>
      <c r="C55" s="20" t="s">
        <v>213</v>
      </c>
      <c r="D55" s="20"/>
      <c r="E55" s="20"/>
      <c r="F55" s="27"/>
      <c r="G55" s="29"/>
      <c r="H55" s="25"/>
      <c r="I55" s="181"/>
      <c r="J55" s="181"/>
      <c r="K55" s="181"/>
      <c r="L55" s="108"/>
      <c r="M55" s="109"/>
      <c r="N55" s="33"/>
      <c r="O55" s="25"/>
      <c r="P55" s="239"/>
      <c r="Q55" s="33"/>
      <c r="R55" s="33"/>
      <c r="S55" s="33"/>
      <c r="T55" s="33"/>
      <c r="U55" s="33"/>
      <c r="V55" s="33"/>
      <c r="W55" s="33"/>
    </row>
    <row r="56" spans="1:23" s="10" customFormat="1" ht="5.25" customHeight="1" x14ac:dyDescent="0.2">
      <c r="B56" s="25"/>
      <c r="C56" s="20"/>
      <c r="D56" s="20"/>
      <c r="E56" s="20"/>
      <c r="F56" s="27"/>
      <c r="G56" s="32"/>
      <c r="H56" s="25"/>
      <c r="I56" s="26"/>
      <c r="J56" s="26"/>
      <c r="K56" s="26"/>
      <c r="L56" s="26"/>
      <c r="M56" s="110"/>
      <c r="O56" s="25"/>
      <c r="P56" s="239"/>
    </row>
    <row r="57" spans="1:23" s="10" customFormat="1" ht="12.75" customHeight="1" x14ac:dyDescent="0.2">
      <c r="B57" s="25"/>
      <c r="C57" s="20" t="s">
        <v>214</v>
      </c>
      <c r="D57" s="20"/>
      <c r="E57" s="20"/>
      <c r="F57" s="27"/>
      <c r="G57" s="29"/>
      <c r="H57" s="25"/>
      <c r="I57" s="238"/>
      <c r="J57" s="238"/>
      <c r="K57" s="114"/>
      <c r="L57" s="26"/>
      <c r="M57" s="111"/>
      <c r="O57" s="25"/>
      <c r="P57" s="239"/>
    </row>
    <row r="58" spans="1:23" s="10" customFormat="1" ht="3.2" customHeight="1" x14ac:dyDescent="0.2">
      <c r="B58" s="25"/>
      <c r="C58" s="20"/>
      <c r="D58" s="20"/>
      <c r="E58" s="20"/>
      <c r="F58" s="27"/>
      <c r="G58" s="26"/>
      <c r="H58" s="25"/>
      <c r="I58" s="26"/>
      <c r="J58" s="26"/>
      <c r="K58" s="26"/>
      <c r="L58" s="26"/>
      <c r="M58" s="111"/>
      <c r="O58" s="25"/>
      <c r="P58" s="239"/>
    </row>
    <row r="59" spans="1:23" s="10" customFormat="1" ht="6" customHeight="1" x14ac:dyDescent="0.2">
      <c r="B59" s="25"/>
      <c r="C59" s="20"/>
      <c r="D59" s="20"/>
      <c r="E59" s="20"/>
      <c r="F59" s="27"/>
      <c r="G59" s="26"/>
      <c r="H59" s="25"/>
      <c r="I59" s="216"/>
      <c r="J59" s="216"/>
      <c r="K59" s="216"/>
      <c r="L59" s="108"/>
      <c r="M59" s="112"/>
      <c r="N59" s="24"/>
      <c r="O59" s="23"/>
      <c r="P59" s="239"/>
    </row>
    <row r="60" spans="1:23" s="10" customFormat="1" ht="8.25" hidden="1" customHeight="1" x14ac:dyDescent="0.25">
      <c r="A60" s="20"/>
      <c r="B60" s="25"/>
      <c r="C60" s="20"/>
      <c r="D60" s="20"/>
      <c r="E60" s="20"/>
      <c r="F60" s="27"/>
      <c r="G60" s="22"/>
      <c r="H60" s="25"/>
      <c r="I60" s="26"/>
      <c r="J60" s="26"/>
      <c r="K60" s="26"/>
      <c r="L60" s="26"/>
      <c r="M60" s="111"/>
      <c r="N60" s="20"/>
      <c r="O60" s="23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38"/>
      <c r="J61" s="238"/>
      <c r="K61" s="115"/>
      <c r="L61" s="30"/>
      <c r="M61" s="111"/>
      <c r="O61" s="25"/>
      <c r="P61" s="239"/>
    </row>
    <row r="62" spans="1:23" s="10" customFormat="1" ht="15.75" hidden="1" customHeight="1" x14ac:dyDescent="0.2">
      <c r="B62" s="25"/>
      <c r="C62" s="20"/>
      <c r="D62" s="20"/>
      <c r="E62" s="20"/>
      <c r="F62" s="27"/>
      <c r="G62" s="29"/>
      <c r="H62" s="25"/>
      <c r="I62" s="241"/>
      <c r="J62" s="241"/>
      <c r="K62" s="241"/>
      <c r="L62" s="113"/>
      <c r="M62" s="28"/>
      <c r="O62" s="25"/>
      <c r="P62" s="239"/>
    </row>
    <row r="63" spans="1:23" s="10" customFormat="1" ht="7.5" customHeight="1" x14ac:dyDescent="0.2">
      <c r="B63" s="25"/>
      <c r="C63" s="20"/>
      <c r="D63" s="20"/>
      <c r="E63" s="20"/>
      <c r="F63" s="27"/>
      <c r="G63" s="26"/>
      <c r="H63" s="25"/>
      <c r="I63" s="241"/>
      <c r="J63" s="241"/>
      <c r="K63" s="241"/>
      <c r="L63" s="113"/>
      <c r="M63" s="112"/>
      <c r="N63" s="24"/>
      <c r="O63" s="23"/>
      <c r="P63" s="239"/>
    </row>
    <row r="64" spans="1:23" s="10" customFormat="1" ht="8.25" customHeight="1" x14ac:dyDescent="0.25">
      <c r="A64" s="20"/>
      <c r="B64" s="21"/>
      <c r="C64" s="11"/>
      <c r="D64" s="11"/>
      <c r="E64" s="11"/>
      <c r="F64" s="18"/>
      <c r="G64" s="22"/>
      <c r="H64" s="21"/>
      <c r="I64" s="11"/>
      <c r="J64" s="11"/>
      <c r="K64" s="11"/>
      <c r="L64" s="11"/>
      <c r="M64" s="18"/>
      <c r="N64" s="20"/>
      <c r="O64" s="19"/>
      <c r="P64" s="18"/>
    </row>
    <row r="65" spans="1:17" s="10" customFormat="1" ht="31.5" customHeight="1" x14ac:dyDescent="0.2">
      <c r="A65" s="11"/>
      <c r="B65" s="11"/>
      <c r="C65" s="11"/>
      <c r="D65" s="17"/>
      <c r="E65" s="16"/>
      <c r="F65" s="15"/>
      <c r="G65" s="11"/>
      <c r="H65" s="11"/>
      <c r="I65" s="11"/>
      <c r="J65" s="14"/>
      <c r="K65" s="14"/>
      <c r="L65" s="13"/>
      <c r="M65" s="13"/>
      <c r="N65" s="13"/>
      <c r="O65" s="12"/>
      <c r="P65" s="11"/>
      <c r="Q65" s="11"/>
    </row>
    <row r="66" spans="1:17" ht="45.75" customHeight="1" x14ac:dyDescent="0.2">
      <c r="A66" s="227" t="str">
        <f>Übersetzungstabelle!A84</f>
        <v>Willach does not assume any liability for damage of any kind that could arise as a result of using this profile and glass dimensions calculator. (November 17, 2025)</v>
      </c>
      <c r="B66" s="227"/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</row>
    <row r="68" spans="1:17" x14ac:dyDescent="0.2">
      <c r="P68" s="9"/>
    </row>
  </sheetData>
  <sheetProtection algorithmName="SHA-512" hashValue="JqLwFYmwdnSTnO4/rJ6jczWfyQt41sqvuydCAnZ+tJO6nvqB+eH7X2x1fI1boE9gxi8p0Gw3ymZILhj/4xcWZQ==" saltValue="mftKzO9vrr6kzioZtNIQZQ==" spinCount="100000" sheet="1" objects="1" scenarios="1" selectLockedCells="1"/>
  <mergeCells count="25">
    <mergeCell ref="A66:P66"/>
    <mergeCell ref="J47:K47"/>
    <mergeCell ref="B50:F50"/>
    <mergeCell ref="H50:M50"/>
    <mergeCell ref="P52:P63"/>
    <mergeCell ref="I54:K54"/>
    <mergeCell ref="I57:J57"/>
    <mergeCell ref="I59:K59"/>
    <mergeCell ref="I61:J61"/>
    <mergeCell ref="I62:K63"/>
    <mergeCell ref="P25:P34"/>
    <mergeCell ref="B37:F37"/>
    <mergeCell ref="H37:M37"/>
    <mergeCell ref="P38:P47"/>
    <mergeCell ref="J39:K39"/>
    <mergeCell ref="J41:K41"/>
    <mergeCell ref="J43:K43"/>
    <mergeCell ref="J45:K45"/>
    <mergeCell ref="B24:F24"/>
    <mergeCell ref="H24:M24"/>
    <mergeCell ref="B1:M1"/>
    <mergeCell ref="P1:Q2"/>
    <mergeCell ref="B3:I23"/>
    <mergeCell ref="J3:L23"/>
    <mergeCell ref="P3:P23"/>
  </mergeCells>
  <conditionalFormatting sqref="E39">
    <cfRule type="cellIs" dxfId="23" priority="2" operator="greaterThan">
      <formula>5000</formula>
    </cfRule>
  </conditionalFormatting>
  <conditionalFormatting sqref="K52">
    <cfRule type="cellIs" dxfId="22" priority="1" operator="greaterThan">
      <formula>50</formula>
    </cfRule>
  </conditionalFormatting>
  <dataValidations count="8">
    <dataValidation type="whole" operator="greaterThanOrEqual" allowBlank="1" showInputMessage="1" showErrorMessage="1" errorTitle="Unzulässige Eingabe!" error="Bittte eine ganze Zahl größer oder gleich Null eingeben." sqref="E47 E41" xr:uid="{B6CE1CA3-DAA2-4FDF-903D-396C1F355FAB}">
      <formula1>0</formula1>
    </dataValidation>
    <dataValidation type="whole" operator="greaterThanOrEqual" allowBlank="1" showInputMessage="1" showErrorMessage="1" errorTitle="Unzulässige Eingabe!" error="Bitte eine ganze Zahl größer oder gleich 0 eingeben." sqref="E39" xr:uid="{C9A3A5D1-CA5B-4DEC-96B4-DF4783E8820D}">
      <formula1>0</formula1>
    </dataValidation>
    <dataValidation operator="lessThan" allowBlank="1" showInputMessage="1" error="Maximal zulässiges Flügelgewicht überschritten." sqref="K52" xr:uid="{EE59F27C-B795-4659-A28D-4F83B3F54ED3}"/>
    <dataValidation type="whole" operator="greaterThanOrEqual" allowBlank="1" showInputMessage="1" showErrorMessage="1" error="Ganze Zahl größer oder gleich 0" sqref="E26 E28 E30 E32 E34" xr:uid="{62DC7245-11FF-4F94-B931-37491535E370}">
      <formula1>0</formula1>
    </dataValidation>
    <dataValidation type="list" operator="greaterThan" allowBlank="1" errorTitle="Unzulässige Eingabe!" error="Bitte wählen Sie eine Glasstärke aus der Drop-Down-Liste aus." sqref="E43" xr:uid="{B4B1DD60-5179-4695-BA6A-925EC81407B0}">
      <formula1>"4, 5, 6, 8,"</formula1>
    </dataValidation>
    <dataValidation type="whole" operator="greaterThan" allowBlank="1" showErrorMessage="1" errorTitle="Unzulässige Eingabe!" error="Die Raumhöhe (Oberkante Profil) muss eine ganze Zahl sein (Einheit mm)!" sqref="E29" xr:uid="{BA168064-A051-4434-81CC-F2B68A309337}">
      <formula1>0</formula1>
    </dataValidation>
    <dataValidation type="decimal" operator="lessThan" allowBlank="1" showInputMessage="1" showErrorMessage="1" error="Maximal zulässiges Flügelgewicht überschritten." sqref="L53" xr:uid="{97ADF88C-05A4-466F-8F0B-CBFFCF98D323}">
      <formula1>60</formula1>
    </dataValidation>
    <dataValidation type="whole" operator="greaterThan" allowBlank="1" showErrorMessage="1" errorTitle="Unzulässige Eingabe!" error="Die Raumhöhe (Oberkante Profil) muss eine ganze Zahl sein!" sqref="E31 E44 E42 E33 E46" xr:uid="{B72D97B9-6E92-47F6-BEBB-B02013516655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F1F58343-EF69-418E-877C-91FF139BDDAE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06ADB-5ED6-4DF0-801C-D118B1150B3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128" customWidth="1"/>
    <col min="3" max="3" width="11.7109375" style="128" customWidth="1"/>
    <col min="4" max="4" width="44.7109375" style="8" customWidth="1"/>
    <col min="5" max="5" width="11.7109375" style="151" customWidth="1"/>
    <col min="6" max="6" width="8.7109375" style="128" customWidth="1"/>
    <col min="7" max="8" width="2.7109375" style="128" customWidth="1"/>
    <col min="9" max="9" width="11.7109375" style="128" customWidth="1"/>
    <col min="10" max="10" width="50.7109375" style="128" customWidth="1"/>
    <col min="11" max="12" width="11.7109375" style="128" customWidth="1"/>
    <col min="13" max="13" width="8.7109375" style="128" customWidth="1"/>
    <col min="14" max="15" width="2.7109375" style="128" customWidth="1"/>
    <col min="16" max="16" width="55.7109375" style="128" customWidth="1"/>
    <col min="17" max="17" width="2.7109375" style="128" customWidth="1"/>
    <col min="18" max="16384" width="11.42578125" style="128"/>
  </cols>
  <sheetData>
    <row r="1" spans="1:17" ht="56.25" customHeight="1" x14ac:dyDescent="0.3">
      <c r="A1" s="103"/>
      <c r="B1" s="226" t="str">
        <f>Übersetzungstabelle!A18</f>
        <v>Supra: Profile and glass size calculation for three-track installations without frame profile with 1 finger pull handle per sliding door on the left/right and 2 central Secura security cylinder roller profile locks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83"/>
      <c r="J2" s="183"/>
      <c r="K2" s="183"/>
      <c r="L2" s="183"/>
      <c r="M2" s="183"/>
      <c r="N2" s="183"/>
      <c r="O2" s="183"/>
      <c r="P2" s="243"/>
      <c r="Q2" s="243"/>
    </row>
    <row r="3" spans="1:17" s="129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82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185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82"/>
      <c r="P25" s="24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79"/>
      <c r="K26" s="179"/>
      <c r="L26" s="78"/>
      <c r="M26" s="93"/>
      <c r="N26" s="60"/>
      <c r="O26" s="54"/>
      <c r="P26" s="24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79"/>
      <c r="K27" s="179"/>
      <c r="L27" s="78"/>
      <c r="M27" s="30"/>
      <c r="N27" s="60"/>
      <c r="O27" s="64"/>
      <c r="P27" s="24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179"/>
      <c r="K28" s="179"/>
      <c r="L28" s="78"/>
      <c r="M28" s="93"/>
      <c r="N28" s="60"/>
      <c r="O28" s="92"/>
      <c r="P28" s="24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82"/>
      <c r="D29" s="54"/>
      <c r="E29" s="105"/>
      <c r="F29" s="65"/>
      <c r="G29" s="64"/>
      <c r="H29" s="71"/>
      <c r="I29" s="79"/>
      <c r="J29" s="179"/>
      <c r="K29" s="179"/>
      <c r="L29" s="78"/>
      <c r="M29" s="93"/>
      <c r="N29" s="60"/>
      <c r="O29" s="92"/>
      <c r="P29" s="24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79"/>
      <c r="K30" s="179"/>
      <c r="L30" s="78"/>
      <c r="M30" s="93"/>
      <c r="N30" s="60"/>
      <c r="O30" s="92"/>
      <c r="P30" s="24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79"/>
      <c r="K31" s="179"/>
      <c r="L31" s="78"/>
      <c r="M31" s="30"/>
      <c r="N31" s="60"/>
      <c r="O31" s="64"/>
      <c r="P31" s="24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179"/>
      <c r="K32" s="179"/>
      <c r="L32" s="78"/>
      <c r="M32" s="93"/>
      <c r="N32" s="60"/>
      <c r="O32" s="92"/>
      <c r="P32" s="24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79"/>
      <c r="K33" s="179"/>
      <c r="L33" s="78"/>
      <c r="M33" s="30"/>
      <c r="N33" s="60"/>
      <c r="O33" s="64"/>
      <c r="P33" s="24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45"/>
      <c r="Q34" s="60"/>
      <c r="R34" s="60"/>
      <c r="S34" s="60"/>
      <c r="T34" s="60"/>
      <c r="U34" s="60"/>
      <c r="V34" s="60"/>
      <c r="W34" s="60"/>
    </row>
    <row r="35" spans="1:23" s="13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30" customFormat="1" ht="8.25" customHeight="1" collapsed="1" x14ac:dyDescent="0.2">
      <c r="A36" s="131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82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(L+64)/3</f>
        <v>688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4.2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79"/>
      <c r="K40" s="179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H-32</f>
        <v>1968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79"/>
      <c r="K42" s="179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28" t="str">
        <f>Übersetzungstabelle!A58</f>
        <v>Length of roller profile</v>
      </c>
      <c r="K43" s="229"/>
      <c r="L43" s="62">
        <f>L39-65</f>
        <v>623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79"/>
      <c r="K44" s="179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28" t="str">
        <f>Übersetzungstabelle!A61</f>
        <v>Number of roller assemblies required per sliding sash</v>
      </c>
      <c r="K45" s="229"/>
      <c r="L45" s="62">
        <f>IF(K52&lt;=25,2,IF(K52&lt;=50,4,Übersetzungstabelle!A62))</f>
        <v>2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185"/>
      <c r="K46" s="185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3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30" customFormat="1" ht="8.25" customHeight="1" x14ac:dyDescent="0.25">
      <c r="B49" s="131"/>
      <c r="D49" s="8"/>
      <c r="E49" s="48"/>
      <c r="F49" s="47"/>
      <c r="G49" s="132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3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30" customFormat="1" ht="8.25" customHeight="1" x14ac:dyDescent="0.25">
      <c r="B51" s="133"/>
      <c r="C51" s="134"/>
      <c r="D51" s="134"/>
      <c r="E51" s="134"/>
      <c r="F51" s="135"/>
      <c r="G51" s="136"/>
      <c r="H51" s="133"/>
      <c r="I51" s="41"/>
      <c r="J51" s="40"/>
      <c r="K51" s="40"/>
      <c r="L51" s="137"/>
      <c r="M51" s="38"/>
      <c r="N51" s="33"/>
      <c r="O51" s="133"/>
      <c r="P51" s="135"/>
      <c r="Q51" s="33"/>
      <c r="R51" s="33"/>
      <c r="S51" s="33"/>
      <c r="T51" s="33"/>
      <c r="U51" s="33"/>
      <c r="V51" s="33"/>
      <c r="W51" s="33"/>
    </row>
    <row r="52" spans="1:23" s="130" customFormat="1" ht="15.75" customHeight="1" x14ac:dyDescent="0.2">
      <c r="B52" s="138"/>
      <c r="C52" s="131" t="s">
        <v>29</v>
      </c>
      <c r="D52" s="131"/>
      <c r="E52" s="131"/>
      <c r="F52" s="139"/>
      <c r="G52" s="140"/>
      <c r="H52" s="138"/>
      <c r="I52" s="186" t="str">
        <f>Übersetzungstabelle!A67</f>
        <v>Weight of sliding sashes (≤ 50 kg!)</v>
      </c>
      <c r="J52" s="187"/>
      <c r="K52" s="5">
        <f>L41/1000*L39/1000*(ROUNDDOWN(E43,0))*2.5</f>
        <v>20.309759999999997</v>
      </c>
      <c r="L52" s="36" t="s">
        <v>12</v>
      </c>
      <c r="M52" s="139" t="str">
        <f>IF(K52&lt;=50,Übersetzungstabelle!A65,Übersetzungstabelle!A66)</f>
        <v>OK</v>
      </c>
      <c r="N52" s="33"/>
      <c r="O52" s="138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30" customFormat="1" ht="3.2" customHeight="1" x14ac:dyDescent="0.2">
      <c r="B53" s="138"/>
      <c r="C53" s="131"/>
      <c r="D53" s="131"/>
      <c r="E53" s="131"/>
      <c r="F53" s="139"/>
      <c r="G53" s="140"/>
      <c r="H53" s="138"/>
      <c r="I53" s="35"/>
      <c r="J53" s="35"/>
      <c r="K53" s="35"/>
      <c r="L53" s="141"/>
      <c r="M53" s="31"/>
      <c r="N53" s="33"/>
      <c r="O53" s="138"/>
      <c r="P53" s="239"/>
      <c r="Q53" s="33"/>
      <c r="R53" s="33"/>
      <c r="S53" s="33"/>
      <c r="T53" s="33"/>
      <c r="U53" s="33"/>
      <c r="V53" s="33"/>
      <c r="W53" s="33"/>
    </row>
    <row r="54" spans="1:23" s="130" customFormat="1" ht="15.75" customHeight="1" x14ac:dyDescent="0.2">
      <c r="B54" s="138"/>
      <c r="C54" s="131" t="s">
        <v>70</v>
      </c>
      <c r="D54" s="131"/>
      <c r="E54" s="131"/>
      <c r="F54" s="139"/>
      <c r="G54" s="140"/>
      <c r="H54" s="138"/>
      <c r="I54" s="240" t="str">
        <f>IF(K52&gt;50,Übersetzungstabelle!A69,"")</f>
        <v/>
      </c>
      <c r="J54" s="240"/>
      <c r="K54" s="240"/>
      <c r="L54" s="108"/>
      <c r="M54" s="109"/>
      <c r="N54" s="33"/>
      <c r="O54" s="138"/>
      <c r="P54" s="239"/>
      <c r="Q54" s="33"/>
      <c r="R54" s="33"/>
      <c r="S54" s="33"/>
      <c r="T54" s="33"/>
      <c r="U54" s="33"/>
      <c r="V54" s="33"/>
      <c r="W54" s="33"/>
    </row>
    <row r="55" spans="1:23" s="130" customFormat="1" ht="5.25" customHeight="1" x14ac:dyDescent="0.2">
      <c r="B55" s="138"/>
      <c r="C55" s="131"/>
      <c r="D55" s="131"/>
      <c r="E55" s="131"/>
      <c r="F55" s="139"/>
      <c r="G55" s="180"/>
      <c r="H55" s="138"/>
      <c r="I55" s="136"/>
      <c r="J55" s="136"/>
      <c r="K55" s="136"/>
      <c r="L55" s="136"/>
      <c r="M55" s="110"/>
      <c r="O55" s="138"/>
      <c r="P55" s="239"/>
    </row>
    <row r="56" spans="1:23" s="130" customFormat="1" ht="11.25" customHeight="1" x14ac:dyDescent="0.2">
      <c r="B56" s="138"/>
      <c r="C56" s="131" t="s">
        <v>214</v>
      </c>
      <c r="D56" s="131"/>
      <c r="E56" s="131"/>
      <c r="F56" s="139"/>
      <c r="G56" s="140"/>
      <c r="H56" s="138"/>
      <c r="I56" s="238"/>
      <c r="J56" s="238"/>
      <c r="K56" s="142"/>
      <c r="L56" s="136"/>
      <c r="M56" s="143"/>
      <c r="O56" s="138"/>
      <c r="P56" s="239"/>
    </row>
    <row r="57" spans="1:23" s="130" customFormat="1" ht="1.5" customHeight="1" x14ac:dyDescent="0.2">
      <c r="B57" s="138"/>
      <c r="C57" s="131"/>
      <c r="D57" s="131"/>
      <c r="E57" s="131"/>
      <c r="F57" s="139"/>
      <c r="G57" s="136"/>
      <c r="H57" s="138"/>
      <c r="I57" s="136"/>
      <c r="J57" s="136"/>
      <c r="K57" s="136"/>
      <c r="L57" s="136"/>
      <c r="M57" s="143"/>
      <c r="O57" s="138"/>
      <c r="P57" s="239"/>
    </row>
    <row r="58" spans="1:23" s="130" customFormat="1" ht="5.25" hidden="1" customHeight="1" x14ac:dyDescent="0.2">
      <c r="B58" s="138"/>
      <c r="C58" s="131"/>
      <c r="D58" s="131"/>
      <c r="E58" s="131"/>
      <c r="F58" s="139"/>
      <c r="G58" s="136"/>
      <c r="H58" s="138"/>
      <c r="I58" s="216"/>
      <c r="J58" s="216"/>
      <c r="K58" s="216"/>
      <c r="L58" s="108"/>
      <c r="M58" s="112"/>
      <c r="N58" s="144"/>
      <c r="O58" s="23"/>
      <c r="P58" s="239"/>
    </row>
    <row r="59" spans="1:23" s="130" customFormat="1" ht="8.25" hidden="1" customHeight="1" x14ac:dyDescent="0.25">
      <c r="A59" s="131"/>
      <c r="B59" s="138"/>
      <c r="C59" s="131"/>
      <c r="D59" s="131"/>
      <c r="E59" s="131"/>
      <c r="F59" s="139"/>
      <c r="G59" s="22"/>
      <c r="H59" s="138"/>
      <c r="I59" s="136"/>
      <c r="J59" s="136"/>
      <c r="K59" s="136"/>
      <c r="L59" s="136"/>
      <c r="M59" s="143"/>
      <c r="N59" s="131"/>
      <c r="O59" s="23"/>
      <c r="P59" s="239"/>
    </row>
    <row r="60" spans="1:23" s="130" customFormat="1" ht="3" hidden="1" customHeight="1" x14ac:dyDescent="0.2">
      <c r="B60" s="138"/>
      <c r="C60" s="131"/>
      <c r="D60" s="131"/>
      <c r="E60" s="131"/>
      <c r="F60" s="139"/>
      <c r="G60" s="140"/>
      <c r="H60" s="138"/>
      <c r="I60" s="238"/>
      <c r="J60" s="238"/>
      <c r="K60" s="145"/>
      <c r="L60" s="30"/>
      <c r="M60" s="143"/>
      <c r="O60" s="138"/>
      <c r="P60" s="239"/>
    </row>
    <row r="61" spans="1:23" s="130" customFormat="1" ht="15.75" hidden="1" customHeight="1" x14ac:dyDescent="0.2">
      <c r="B61" s="138"/>
      <c r="C61" s="131"/>
      <c r="D61" s="131"/>
      <c r="E61" s="131"/>
      <c r="F61" s="139"/>
      <c r="G61" s="140"/>
      <c r="H61" s="138"/>
      <c r="I61" s="216"/>
      <c r="J61" s="216"/>
      <c r="K61" s="216"/>
      <c r="L61" s="108"/>
      <c r="M61" s="28"/>
      <c r="O61" s="138"/>
      <c r="P61" s="239"/>
    </row>
    <row r="62" spans="1:23" s="130" customFormat="1" ht="14.25" hidden="1" customHeight="1" x14ac:dyDescent="0.2">
      <c r="B62" s="138"/>
      <c r="C62" s="131"/>
      <c r="D62" s="131"/>
      <c r="E62" s="131"/>
      <c r="F62" s="139"/>
      <c r="G62" s="136"/>
      <c r="H62" s="138"/>
      <c r="I62" s="216"/>
      <c r="J62" s="216"/>
      <c r="K62" s="216"/>
      <c r="L62" s="108"/>
      <c r="M62" s="112"/>
      <c r="N62" s="144"/>
      <c r="O62" s="23"/>
      <c r="P62" s="239"/>
    </row>
    <row r="63" spans="1:23" s="130" customFormat="1" ht="39" customHeight="1" x14ac:dyDescent="0.25">
      <c r="A63" s="131"/>
      <c r="B63" s="146"/>
      <c r="C63" s="147"/>
      <c r="D63" s="147"/>
      <c r="E63" s="147"/>
      <c r="F63" s="148"/>
      <c r="G63" s="22"/>
      <c r="H63" s="146"/>
      <c r="I63" s="147"/>
      <c r="J63" s="147"/>
      <c r="K63" s="147"/>
      <c r="L63" s="147"/>
      <c r="M63" s="148"/>
      <c r="N63" s="131"/>
      <c r="O63" s="19"/>
      <c r="P63" s="188" t="str">
        <f>Übersetzungstabelle!A81</f>
        <v>Please use the security cylinder roller profile lock for multi-track installation with recess in the middle sashes 606621,0002,410.</v>
      </c>
    </row>
    <row r="64" spans="1:23" s="130" customFormat="1" ht="31.5" customHeight="1" x14ac:dyDescent="0.2">
      <c r="A64" s="147"/>
      <c r="B64" s="147"/>
      <c r="C64" s="147"/>
      <c r="D64" s="17"/>
      <c r="E64" s="149"/>
      <c r="F64" s="15"/>
      <c r="G64" s="147"/>
      <c r="H64" s="147"/>
      <c r="I64" s="147"/>
      <c r="J64" s="147"/>
      <c r="K64" s="147"/>
      <c r="L64" s="150"/>
      <c r="M64" s="150"/>
      <c r="N64" s="150"/>
      <c r="O64" s="12"/>
      <c r="P64" s="147"/>
      <c r="Q64" s="147"/>
    </row>
    <row r="65" spans="1:16" ht="45.75" customHeight="1" x14ac:dyDescent="0.2">
      <c r="A65" s="244" t="str">
        <f>Übersetzungstabelle!A84</f>
        <v>Willach does not assume any liability for damage of any kind that could arise as a result of using this profile and glass dimensions calculator. (November 17, 2025)</v>
      </c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</row>
    <row r="67" spans="1:16" x14ac:dyDescent="0.2">
      <c r="P67" s="152"/>
    </row>
  </sheetData>
  <sheetProtection sheet="1" objects="1" scenarios="1" selectLockedCells="1"/>
  <mergeCells count="25">
    <mergeCell ref="A65:P65"/>
    <mergeCell ref="B50:F50"/>
    <mergeCell ref="H50:M50"/>
    <mergeCell ref="P52:P62"/>
    <mergeCell ref="I54:K54"/>
    <mergeCell ref="I56:J56"/>
    <mergeCell ref="I58:K58"/>
    <mergeCell ref="I60:J60"/>
    <mergeCell ref="I61:K62"/>
    <mergeCell ref="P25:P34"/>
    <mergeCell ref="B37:F37"/>
    <mergeCell ref="H37:M37"/>
    <mergeCell ref="P38:P47"/>
    <mergeCell ref="J39:K39"/>
    <mergeCell ref="J41:K41"/>
    <mergeCell ref="J43:K43"/>
    <mergeCell ref="J45:K45"/>
    <mergeCell ref="J47:K47"/>
    <mergeCell ref="B24:F24"/>
    <mergeCell ref="H24:M24"/>
    <mergeCell ref="B1:M1"/>
    <mergeCell ref="P1:Q2"/>
    <mergeCell ref="B3:I23"/>
    <mergeCell ref="J3:L23"/>
    <mergeCell ref="P3:P23"/>
  </mergeCells>
  <conditionalFormatting sqref="E39">
    <cfRule type="cellIs" dxfId="20" priority="2" operator="greaterThan">
      <formula>5000</formula>
    </cfRule>
  </conditionalFormatting>
  <conditionalFormatting sqref="K52">
    <cfRule type="cellIs" dxfId="19" priority="1" operator="greaterThan">
      <formula>50</formula>
    </cfRule>
  </conditionalFormatting>
  <dataValidations count="8">
    <dataValidation type="whole" operator="greaterThan" allowBlank="1" showErrorMessage="1" errorTitle="Unzulässige Eingabe!" error="Die Raumhöhe (Oberkante Profil) muss eine ganze Zahl sein!" sqref="E46 E44 E42 E33 E31" xr:uid="{02123095-CB95-462E-BE66-4B357EC132B6}">
      <formula1>0</formula1>
    </dataValidation>
    <dataValidation type="decimal" operator="lessThan" allowBlank="1" showInputMessage="1" showErrorMessage="1" error="Maximal zulässiges Flügelgewicht überschritten." sqref="L53" xr:uid="{C838DBF4-2134-4C08-B0C7-A51A548D4C09}">
      <formula1>60</formula1>
    </dataValidation>
    <dataValidation type="whole" operator="greaterThan" allowBlank="1" showErrorMessage="1" errorTitle="Unzulässige Eingabe!" error="Die Raumhöhe (Oberkante Profil) muss eine ganze Zahl sein (Einheit mm)!" sqref="E29" xr:uid="{A24B9C14-B226-4026-8674-6C1F58921E82}">
      <formula1>0</formula1>
    </dataValidation>
    <dataValidation type="list" operator="greaterThan" allowBlank="1" errorTitle="Unzulässige Eingabe!" error="Bitte wählen Sie eine Glasstärke aus der Drop-Down-Liste aus." sqref="E43" xr:uid="{2AF0B0F4-4AF1-4E22-8626-18CBA6D44A98}">
      <formula1>"4, 5, 6, 8,"</formula1>
    </dataValidation>
    <dataValidation type="whole" operator="greaterThanOrEqual" allowBlank="1" showInputMessage="1" showErrorMessage="1" error="Ganze Zahl größer oder gleich 0" sqref="E26 E28 E30 E32 E34" xr:uid="{9C7F0B48-0278-4BD0-A6CD-B4D4B2888679}">
      <formula1>0</formula1>
    </dataValidation>
    <dataValidation operator="lessThan" allowBlank="1" showInputMessage="1" error="Maximal zulässiges Flügelgewicht überschritten." sqref="K52" xr:uid="{4CB67604-348E-473D-AA62-05022A3422B7}"/>
    <dataValidation type="whole" operator="greaterThanOrEqual" allowBlank="1" showInputMessage="1" showErrorMessage="1" errorTitle="Unzulässige Eingabe!" error="Bitte eine ganze Zahl größer oder gleich 0 eingeben." sqref="E39" xr:uid="{20539CF1-D213-4C2D-BB09-9CAB417F3E30}">
      <formula1>0</formula1>
    </dataValidation>
    <dataValidation type="whole" operator="greaterThanOrEqual" allowBlank="1" showInputMessage="1" showErrorMessage="1" errorTitle="Unzulässige Eingabe!" error="Bittte eine ganze Zahl größer oder gleich Null eingeben." sqref="E47 E41" xr:uid="{4A8B528B-9103-4BB4-BAED-66261B47713D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05EBB22-B826-4688-9032-A88E7E660C9B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03"/>
      <c r="B1" s="226" t="str">
        <f>Übersetzungstabelle!A19</f>
        <v>Supra: Profile and glass size calculation for twin-track installations with vertical frame profile, with 2 end plates per sliding door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20"/>
      <c r="J2" s="120"/>
      <c r="K2" s="120"/>
      <c r="L2" s="120"/>
      <c r="M2" s="120"/>
      <c r="N2" s="120"/>
      <c r="O2" s="120"/>
      <c r="P2" s="243"/>
      <c r="Q2" s="243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21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70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21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22"/>
      <c r="K26" s="122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22"/>
      <c r="K27" s="122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21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22"/>
      <c r="K30" s="122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22"/>
      <c r="K31" s="122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22"/>
      <c r="K33" s="122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21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E39/2+E47/2-11</f>
        <v>1005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4.2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22"/>
      <c r="K40" s="122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E41-32</f>
        <v>1968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22"/>
      <c r="K42" s="122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19" t="str">
        <f>Übersetzungstabelle!A58</f>
        <v>Length of roller profile</v>
      </c>
      <c r="K43" s="220"/>
      <c r="L43" s="62">
        <f>L39-5</f>
        <v>1000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22"/>
      <c r="K44" s="122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19" t="str">
        <f>Übersetzungstabelle!A61</f>
        <v>Number of roller assemblies required per sliding sash</v>
      </c>
      <c r="K45" s="220"/>
      <c r="L45" s="62">
        <f>IF(K52&lt;=25,2,IF(K52&lt;=50,4,Übersetzungstabelle!A62))</f>
        <v>4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70"/>
      <c r="K46" s="70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29</v>
      </c>
      <c r="D52" s="20"/>
      <c r="E52" s="20"/>
      <c r="F52" s="27"/>
      <c r="G52" s="29"/>
      <c r="H52" s="25"/>
      <c r="I52" s="124" t="str">
        <f>Übersetzungstabelle!A67</f>
        <v>Weight of sliding sashes (≤ 50 kg!)</v>
      </c>
      <c r="J52" s="125"/>
      <c r="K52" s="5">
        <f>L41/1000*L39/1000*(ROUNDDOWN(E43,0))*2.5</f>
        <v>29.6676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31</v>
      </c>
      <c r="D54" s="20"/>
      <c r="E54" s="20"/>
      <c r="F54" s="27"/>
      <c r="G54" s="29"/>
      <c r="H54" s="25"/>
      <c r="I54" s="240" t="str">
        <f>IF(K52&gt;50,Übersetzungstabelle!A69,"")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5.25" customHeight="1" x14ac:dyDescent="0.2">
      <c r="B55" s="25"/>
      <c r="C55" s="20"/>
      <c r="D55" s="20"/>
      <c r="E55" s="20"/>
      <c r="F55" s="27"/>
      <c r="G55" s="32"/>
      <c r="H55" s="25"/>
      <c r="I55" s="26"/>
      <c r="J55" s="26"/>
      <c r="K55" s="26"/>
      <c r="L55" s="26"/>
      <c r="M55" s="110"/>
      <c r="O55" s="25"/>
      <c r="P55" s="239"/>
    </row>
    <row r="56" spans="1:23" s="10" customFormat="1" ht="15.75" customHeight="1" x14ac:dyDescent="0.2">
      <c r="B56" s="25"/>
      <c r="C56" s="20" t="s">
        <v>75</v>
      </c>
      <c r="D56" s="20"/>
      <c r="E56" s="20"/>
      <c r="F56" s="27"/>
      <c r="G56" s="29"/>
      <c r="H56" s="25"/>
      <c r="I56" s="238"/>
      <c r="J56" s="238"/>
      <c r="K56" s="114"/>
      <c r="L56" s="26"/>
      <c r="M56" s="111"/>
      <c r="O56" s="25"/>
      <c r="P56" s="239"/>
    </row>
    <row r="57" spans="1:23" s="10" customFormat="1" ht="3.2" customHeight="1" x14ac:dyDescent="0.2">
      <c r="B57" s="25"/>
      <c r="C57" s="20"/>
      <c r="D57" s="20"/>
      <c r="E57" s="20"/>
      <c r="F57" s="27"/>
      <c r="G57" s="26"/>
      <c r="H57" s="25"/>
      <c r="I57" s="26"/>
      <c r="J57" s="26"/>
      <c r="K57" s="26"/>
      <c r="L57" s="26"/>
      <c r="M57" s="111"/>
      <c r="O57" s="25"/>
      <c r="P57" s="239"/>
    </row>
    <row r="58" spans="1:23" s="10" customFormat="1" ht="14.25" customHeight="1" x14ac:dyDescent="0.2">
      <c r="B58" s="25"/>
      <c r="C58" s="20"/>
      <c r="D58" s="20"/>
      <c r="E58" s="20"/>
      <c r="F58" s="27"/>
      <c r="G58" s="26"/>
      <c r="H58" s="25"/>
      <c r="I58" s="216"/>
      <c r="J58" s="216"/>
      <c r="K58" s="216"/>
      <c r="L58" s="108"/>
      <c r="M58" s="112"/>
      <c r="N58" s="24"/>
      <c r="O58" s="23"/>
      <c r="P58" s="239"/>
    </row>
    <row r="59" spans="1:23" s="10" customFormat="1" ht="8.25" hidden="1" customHeight="1" x14ac:dyDescent="0.25">
      <c r="A59" s="20"/>
      <c r="B59" s="25"/>
      <c r="C59" s="20"/>
      <c r="D59" s="20"/>
      <c r="E59" s="20"/>
      <c r="F59" s="27"/>
      <c r="G59" s="22"/>
      <c r="H59" s="25"/>
      <c r="I59" s="26"/>
      <c r="J59" s="26"/>
      <c r="K59" s="26"/>
      <c r="L59" s="26"/>
      <c r="M59" s="111"/>
      <c r="N59" s="20"/>
      <c r="O59" s="23"/>
      <c r="P59" s="239"/>
    </row>
    <row r="60" spans="1:23" s="10" customFormat="1" ht="15.75" hidden="1" customHeight="1" x14ac:dyDescent="0.2">
      <c r="B60" s="25"/>
      <c r="C60" s="20"/>
      <c r="D60" s="20"/>
      <c r="E60" s="20"/>
      <c r="F60" s="27"/>
      <c r="G60" s="29"/>
      <c r="H60" s="25"/>
      <c r="I60" s="238"/>
      <c r="J60" s="238"/>
      <c r="K60" s="115"/>
      <c r="L60" s="30"/>
      <c r="M60" s="111"/>
      <c r="O60" s="25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41"/>
      <c r="J61" s="241"/>
      <c r="K61" s="241"/>
      <c r="L61" s="113"/>
      <c r="M61" s="28"/>
      <c r="O61" s="25"/>
      <c r="P61" s="239"/>
    </row>
    <row r="62" spans="1:23" s="10" customFormat="1" ht="7.5" customHeight="1" x14ac:dyDescent="0.2">
      <c r="B62" s="25"/>
      <c r="C62" s="20"/>
      <c r="D62" s="20"/>
      <c r="E62" s="20"/>
      <c r="F62" s="27"/>
      <c r="G62" s="26"/>
      <c r="H62" s="25"/>
      <c r="I62" s="241"/>
      <c r="J62" s="241"/>
      <c r="K62" s="241"/>
      <c r="L62" s="113"/>
      <c r="M62" s="112"/>
      <c r="N62" s="24"/>
      <c r="O62" s="23"/>
      <c r="P62" s="239"/>
    </row>
    <row r="63" spans="1:23" s="10" customFormat="1" ht="8.25" customHeight="1" x14ac:dyDescent="0.25">
      <c r="A63" s="20"/>
      <c r="B63" s="21"/>
      <c r="C63" s="11"/>
      <c r="D63" s="11"/>
      <c r="E63" s="11"/>
      <c r="F63" s="18"/>
      <c r="G63" s="22"/>
      <c r="H63" s="21"/>
      <c r="I63" s="11"/>
      <c r="J63" s="11"/>
      <c r="K63" s="11"/>
      <c r="L63" s="11"/>
      <c r="M63" s="18"/>
      <c r="N63" s="20"/>
      <c r="O63" s="19"/>
      <c r="P63" s="18"/>
    </row>
    <row r="64" spans="1:23" s="10" customFormat="1" ht="31.5" customHeight="1" x14ac:dyDescent="0.2">
      <c r="A64" s="11"/>
      <c r="B64" s="11"/>
      <c r="C64" s="11"/>
      <c r="D64" s="17"/>
      <c r="E64" s="16"/>
      <c r="F64" s="15"/>
      <c r="G64" s="11"/>
      <c r="H64" s="11"/>
      <c r="I64" s="11"/>
      <c r="J64" s="14"/>
      <c r="K64" s="14"/>
      <c r="L64" s="13"/>
      <c r="M64" s="13"/>
      <c r="N64" s="13"/>
      <c r="O64" s="12"/>
      <c r="P64" s="11"/>
      <c r="Q64" s="11"/>
    </row>
    <row r="65" spans="1:16" ht="45.75" customHeight="1" x14ac:dyDescent="0.2">
      <c r="A65" s="227" t="str">
        <f>Übersetzungstabelle!A84</f>
        <v>Willach does not assume any liability for damage of any kind that could arise as a result of using this profile and glass dimensions calculator. (November 17, 2025)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</row>
    <row r="67" spans="1:16" x14ac:dyDescent="0.2">
      <c r="P67" s="9"/>
    </row>
  </sheetData>
  <sheetProtection algorithmName="SHA-512" hashValue="h1+k/LnOyYN4vDtypbZz87JhVpKcpkd84bFKPRtE2EK44uDO2MLVD2aCOmsqSVDm+0VjS8bYxbLLSPHzV4QJxQ==" saltValue="dJTT4dLD5axcZPkwEpnBaw==" spinCount="100000" sheet="1" objects="1" scenarios="1" selectLockedCells="1"/>
  <mergeCells count="25">
    <mergeCell ref="B24:F24"/>
    <mergeCell ref="H24:M24"/>
    <mergeCell ref="B1:M1"/>
    <mergeCell ref="P1:Q2"/>
    <mergeCell ref="B3:I23"/>
    <mergeCell ref="J3:L23"/>
    <mergeCell ref="P3:P23"/>
    <mergeCell ref="P25:P34"/>
    <mergeCell ref="B37:F37"/>
    <mergeCell ref="H37:M37"/>
    <mergeCell ref="P38:P47"/>
    <mergeCell ref="J39:K39"/>
    <mergeCell ref="J41:K41"/>
    <mergeCell ref="J43:K43"/>
    <mergeCell ref="J45:K45"/>
    <mergeCell ref="J47:K47"/>
    <mergeCell ref="A65:P65"/>
    <mergeCell ref="B50:F50"/>
    <mergeCell ref="H50:M50"/>
    <mergeCell ref="P52:P62"/>
    <mergeCell ref="I54:K54"/>
    <mergeCell ref="I56:J56"/>
    <mergeCell ref="I58:K58"/>
    <mergeCell ref="I60:J60"/>
    <mergeCell ref="I61:K62"/>
  </mergeCells>
  <conditionalFormatting sqref="E39">
    <cfRule type="cellIs" dxfId="17" priority="2" operator="greaterThan">
      <formula>5000</formula>
    </cfRule>
  </conditionalFormatting>
  <conditionalFormatting sqref="K52">
    <cfRule type="cellIs" dxfId="16" priority="1" operator="greaterThan">
      <formula>50</formula>
    </cfRule>
  </conditionalFormatting>
  <dataValidations count="8">
    <dataValidation type="whole" operator="greaterThan" allowBlank="1" showErrorMessage="1" errorTitle="Unzulässige Eingabe!" error="Die Raumhöhe (Oberkante Profil) muss eine ganze Zahl sein!" sqref="E46 E44 E42 E33 E31" xr:uid="{00000000-0002-0000-0600-000000000000}">
      <formula1>0</formula1>
    </dataValidation>
    <dataValidation type="decimal" operator="lessThan" allowBlank="1" showInputMessage="1" showErrorMessage="1" error="Maximal zulässiges Flügelgewicht überschritten." sqref="L53" xr:uid="{00000000-0002-0000-0600-000001000000}">
      <formula1>60</formula1>
    </dataValidation>
    <dataValidation type="whole" operator="greaterThan" allowBlank="1" showErrorMessage="1" errorTitle="Unzulässige Eingabe!" error="Die Raumhöhe (Oberkante Profil) muss eine ganze Zahl sein (Einheit mm)!" sqref="E29" xr:uid="{00000000-0002-0000-0600-000002000000}">
      <formula1>0</formula1>
    </dataValidation>
    <dataValidation type="list" operator="greaterThan" allowBlank="1" errorTitle="Unzulässige Eingabe!" error="Bitte wählen Sie eine Glasstärke aus der Drop-Down-Liste aus." sqref="E43" xr:uid="{00000000-0002-0000-0600-000003000000}">
      <formula1>"4, 5, 6, 8,"</formula1>
    </dataValidation>
    <dataValidation type="whole" operator="greaterThanOrEqual" allowBlank="1" showInputMessage="1" showErrorMessage="1" error="Ganze Zahl größer oder gleich 0" sqref="E26 E28 E30 E32 E34" xr:uid="{00000000-0002-0000-0600-000004000000}">
      <formula1>0</formula1>
    </dataValidation>
    <dataValidation operator="lessThan" allowBlank="1" showInputMessage="1" error="Maximal zulässiges Flügelgewicht überschritten." sqref="K52" xr:uid="{00000000-0002-0000-0600-000005000000}"/>
    <dataValidation type="whole" operator="greaterThanOrEqual" allowBlank="1" showInputMessage="1" showErrorMessage="1" errorTitle="Unzulässige Eingabe!" error="Bitte eine ganze Zahl größer oder gleich 0 eingeben." sqref="E39" xr:uid="{00000000-0002-0000-0600-000006000000}">
      <formula1>0</formula1>
    </dataValidation>
    <dataValidation type="whole" operator="greaterThanOrEqual" allowBlank="1" showInputMessage="1" showErrorMessage="1" errorTitle="Unzulässige Eingabe!" error="Bittte eine ganze Zahl größer oder gleich Null eingeben." sqref="E47 E41" xr:uid="{00000000-0002-0000-0600-000007000000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433A629D-CF32-491C-9BF5-82CC6C12AF38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72"/>
      <c r="B1" s="226" t="str">
        <f>Übersetzungstabelle!A20</f>
        <v>Supra: Profile and glass size calculation for twin-track installations with vertical frame profile, with 1 finger pull handle and 1 end plate per sliding door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20"/>
      <c r="J2" s="120"/>
      <c r="K2" s="120"/>
      <c r="L2" s="120"/>
      <c r="M2" s="120"/>
      <c r="N2" s="120"/>
      <c r="O2" s="120"/>
      <c r="P2" s="243"/>
      <c r="Q2" s="243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21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70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21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22"/>
      <c r="K26" s="122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22"/>
      <c r="K27" s="122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21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22"/>
      <c r="K30" s="122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22"/>
      <c r="K31" s="122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22"/>
      <c r="K33" s="122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21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E39/2+E47/2-11</f>
        <v>1005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3.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22"/>
      <c r="K40" s="122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E41-32</f>
        <v>1968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22"/>
      <c r="K42" s="122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19" t="str">
        <f>Übersetzungstabelle!A58</f>
        <v>Length of roller profile</v>
      </c>
      <c r="K43" s="220"/>
      <c r="L43" s="62">
        <f>L39-35</f>
        <v>970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22"/>
      <c r="K44" s="122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19" t="str">
        <f>Übersetzungstabelle!A61</f>
        <v>Number of roller assemblies required per sliding sash</v>
      </c>
      <c r="K45" s="220"/>
      <c r="L45" s="62">
        <f>IF(K52&lt;=25,2,IF(K52&lt;=50,4,Übersetzungstabelle!A62))</f>
        <v>4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70"/>
      <c r="K46" s="70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29</v>
      </c>
      <c r="D52" s="20"/>
      <c r="E52" s="20"/>
      <c r="F52" s="27"/>
      <c r="G52" s="29"/>
      <c r="H52" s="25"/>
      <c r="I52" s="124" t="str">
        <f>Übersetzungstabelle!A67</f>
        <v>Weight of sliding sashes (≤ 50 kg!)</v>
      </c>
      <c r="J52" s="125"/>
      <c r="K52" s="5">
        <f>L41/1000*L39/1000*(ROUNDDOWN(E43,0))*2.5</f>
        <v>29.6676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68</v>
      </c>
      <c r="D54" s="20"/>
      <c r="E54" s="20"/>
      <c r="F54" s="27"/>
      <c r="G54" s="29"/>
      <c r="H54" s="25"/>
      <c r="I54" s="240" t="str">
        <f>IF(K52&gt;50,Übersetzungstabelle!A69,"")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5.25" customHeight="1" x14ac:dyDescent="0.2">
      <c r="B55" s="25"/>
      <c r="C55" s="20"/>
      <c r="D55" s="20"/>
      <c r="E55" s="20"/>
      <c r="F55" s="27"/>
      <c r="G55" s="32"/>
      <c r="H55" s="25"/>
      <c r="I55" s="26"/>
      <c r="J55" s="26"/>
      <c r="K55" s="26"/>
      <c r="L55" s="26"/>
      <c r="M55" s="110"/>
      <c r="O55" s="25"/>
      <c r="P55" s="239"/>
    </row>
    <row r="56" spans="1:23" s="10" customFormat="1" ht="15.75" customHeight="1" x14ac:dyDescent="0.2">
      <c r="B56" s="25"/>
      <c r="C56" s="20" t="s">
        <v>75</v>
      </c>
      <c r="D56" s="20"/>
      <c r="E56" s="20"/>
      <c r="F56" s="27"/>
      <c r="G56" s="29"/>
      <c r="H56" s="25"/>
      <c r="I56" s="238"/>
      <c r="J56" s="238"/>
      <c r="K56" s="114"/>
      <c r="L56" s="26"/>
      <c r="M56" s="111"/>
      <c r="O56" s="25"/>
      <c r="P56" s="239"/>
    </row>
    <row r="57" spans="1:23" s="10" customFormat="1" ht="3.2" customHeight="1" x14ac:dyDescent="0.2">
      <c r="B57" s="25"/>
      <c r="C57" s="20"/>
      <c r="D57" s="20"/>
      <c r="E57" s="20"/>
      <c r="F57" s="27"/>
      <c r="G57" s="26"/>
      <c r="H57" s="25"/>
      <c r="I57" s="26"/>
      <c r="J57" s="26"/>
      <c r="K57" s="26"/>
      <c r="L57" s="26"/>
      <c r="M57" s="111"/>
      <c r="O57" s="25"/>
      <c r="P57" s="239"/>
    </row>
    <row r="58" spans="1:23" s="10" customFormat="1" ht="10.5" customHeight="1" x14ac:dyDescent="0.2">
      <c r="B58" s="25"/>
      <c r="C58" s="20"/>
      <c r="D58" s="20"/>
      <c r="E58" s="20"/>
      <c r="F58" s="27"/>
      <c r="G58" s="26"/>
      <c r="H58" s="25"/>
      <c r="I58" s="216"/>
      <c r="J58" s="216"/>
      <c r="K58" s="216"/>
      <c r="L58" s="108"/>
      <c r="M58" s="112"/>
      <c r="N58" s="24"/>
      <c r="O58" s="23"/>
      <c r="P58" s="239"/>
    </row>
    <row r="59" spans="1:23" s="10" customFormat="1" ht="8.25" hidden="1" customHeight="1" x14ac:dyDescent="0.25">
      <c r="A59" s="20"/>
      <c r="B59" s="25"/>
      <c r="C59" s="20"/>
      <c r="D59" s="20"/>
      <c r="E59" s="20"/>
      <c r="F59" s="27"/>
      <c r="G59" s="22"/>
      <c r="H59" s="25"/>
      <c r="I59" s="26"/>
      <c r="J59" s="26"/>
      <c r="K59" s="26"/>
      <c r="L59" s="26"/>
      <c r="M59" s="111"/>
      <c r="N59" s="20"/>
      <c r="O59" s="23"/>
      <c r="P59" s="239"/>
    </row>
    <row r="60" spans="1:23" s="10" customFormat="1" ht="15.75" hidden="1" customHeight="1" x14ac:dyDescent="0.2">
      <c r="B60" s="25"/>
      <c r="C60" s="20"/>
      <c r="D60" s="20"/>
      <c r="E60" s="20"/>
      <c r="F60" s="27"/>
      <c r="G60" s="29"/>
      <c r="H60" s="25"/>
      <c r="I60" s="238"/>
      <c r="J60" s="238"/>
      <c r="K60" s="115"/>
      <c r="L60" s="30"/>
      <c r="M60" s="111"/>
      <c r="O60" s="25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41"/>
      <c r="J61" s="241"/>
      <c r="K61" s="241"/>
      <c r="L61" s="113"/>
      <c r="M61" s="28"/>
      <c r="O61" s="25"/>
      <c r="P61" s="239"/>
    </row>
    <row r="62" spans="1:23" s="10" customFormat="1" ht="15.75" customHeight="1" x14ac:dyDescent="0.2">
      <c r="B62" s="25"/>
      <c r="C62" s="20"/>
      <c r="D62" s="20"/>
      <c r="E62" s="20"/>
      <c r="F62" s="27"/>
      <c r="G62" s="26"/>
      <c r="H62" s="25"/>
      <c r="I62" s="241"/>
      <c r="J62" s="241"/>
      <c r="K62" s="241"/>
      <c r="L62" s="113"/>
      <c r="M62" s="112"/>
      <c r="N62" s="24"/>
      <c r="O62" s="23"/>
      <c r="P62" s="239"/>
    </row>
    <row r="63" spans="1:23" s="10" customFormat="1" ht="8.25" customHeight="1" x14ac:dyDescent="0.25">
      <c r="A63" s="20"/>
      <c r="B63" s="21"/>
      <c r="C63" s="11"/>
      <c r="D63" s="11"/>
      <c r="E63" s="11"/>
      <c r="F63" s="18"/>
      <c r="G63" s="22"/>
      <c r="H63" s="21"/>
      <c r="I63" s="11"/>
      <c r="J63" s="11"/>
      <c r="K63" s="11"/>
      <c r="L63" s="11"/>
      <c r="M63" s="18"/>
      <c r="N63" s="20"/>
      <c r="O63" s="19"/>
      <c r="P63" s="18"/>
    </row>
    <row r="64" spans="1:23" s="10" customFormat="1" ht="31.5" customHeight="1" x14ac:dyDescent="0.2">
      <c r="A64" s="11"/>
      <c r="B64" s="11"/>
      <c r="C64" s="11"/>
      <c r="D64" s="17"/>
      <c r="E64" s="16"/>
      <c r="F64" s="15"/>
      <c r="G64" s="11"/>
      <c r="H64" s="11"/>
      <c r="I64" s="11"/>
      <c r="J64" s="14"/>
      <c r="K64" s="14"/>
      <c r="L64" s="13"/>
      <c r="M64" s="13"/>
      <c r="N64" s="13"/>
      <c r="O64" s="12"/>
      <c r="P64" s="11"/>
      <c r="Q64" s="11"/>
    </row>
    <row r="65" spans="1:16" ht="45.75" customHeight="1" x14ac:dyDescent="0.2">
      <c r="A65" s="227" t="str">
        <f>Übersetzungstabelle!A84</f>
        <v>Willach does not assume any liability for damage of any kind that could arise as a result of using this profile and glass dimensions calculator. (November 17, 2025)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</row>
    <row r="67" spans="1:16" x14ac:dyDescent="0.2">
      <c r="P67" s="9"/>
    </row>
  </sheetData>
  <sheetProtection algorithmName="SHA-512" hashValue="/hki3iNTaoGH3bO4nZvf8XtOeoeEBsWoN2wURZhmEs4lTdD7cnPGEt5rlaMkmCOsi/L+cT9rDrXCLbqdprB84Q==" saltValue="vOmWpfi4QKtMZ9gksNSujQ==" spinCount="100000" sheet="1" objects="1" scenarios="1" selectLockedCells="1"/>
  <mergeCells count="25">
    <mergeCell ref="B24:F24"/>
    <mergeCell ref="H24:M24"/>
    <mergeCell ref="B1:M1"/>
    <mergeCell ref="P1:Q2"/>
    <mergeCell ref="B3:I23"/>
    <mergeCell ref="J3:L23"/>
    <mergeCell ref="P3:P23"/>
    <mergeCell ref="P25:P34"/>
    <mergeCell ref="B37:F37"/>
    <mergeCell ref="H37:M37"/>
    <mergeCell ref="P38:P47"/>
    <mergeCell ref="J39:K39"/>
    <mergeCell ref="J41:K41"/>
    <mergeCell ref="J43:K43"/>
    <mergeCell ref="J45:K45"/>
    <mergeCell ref="J47:K47"/>
    <mergeCell ref="A65:P65"/>
    <mergeCell ref="B50:F50"/>
    <mergeCell ref="H50:M50"/>
    <mergeCell ref="P52:P62"/>
    <mergeCell ref="I54:K54"/>
    <mergeCell ref="I56:J56"/>
    <mergeCell ref="I58:K58"/>
    <mergeCell ref="I60:J60"/>
    <mergeCell ref="I61:K62"/>
  </mergeCells>
  <conditionalFormatting sqref="E39">
    <cfRule type="cellIs" dxfId="14" priority="2" operator="greaterThan">
      <formula>5000</formula>
    </cfRule>
  </conditionalFormatting>
  <conditionalFormatting sqref="K52">
    <cfRule type="cellIs" dxfId="13" priority="1" operator="greaterThan">
      <formula>50</formula>
    </cfRule>
  </conditionalFormatting>
  <dataValidations count="8">
    <dataValidation type="whole" operator="greaterThanOrEqual" allowBlank="1" showInputMessage="1" showErrorMessage="1" errorTitle="Unzulässige Eingabe!" error="Bittte eine ganze Zahl größer oder gleich Null eingeben." sqref="E47 E41" xr:uid="{00000000-0002-0000-0700-000000000000}">
      <formula1>0</formula1>
    </dataValidation>
    <dataValidation type="whole" operator="greaterThanOrEqual" allowBlank="1" showInputMessage="1" showErrorMessage="1" errorTitle="Unzulässige Eingabe!" error="Bitte eine ganze Zahl größer oder gleich 0 eingeben." sqref="E39" xr:uid="{00000000-0002-0000-0700-000001000000}">
      <formula1>0</formula1>
    </dataValidation>
    <dataValidation operator="lessThan" allowBlank="1" showInputMessage="1" error="Maximal zulässiges Flügelgewicht überschritten." sqref="K52" xr:uid="{00000000-0002-0000-0700-000002000000}"/>
    <dataValidation type="whole" operator="greaterThanOrEqual" allowBlank="1" showInputMessage="1" showErrorMessage="1" error="Ganze Zahl größer oder gleich 0" sqref="E26 E28 E30 E32 E34" xr:uid="{00000000-0002-0000-0700-000003000000}">
      <formula1>0</formula1>
    </dataValidation>
    <dataValidation type="list" operator="greaterThan" allowBlank="1" errorTitle="Unzulässige Eingabe!" error="Bitte wählen Sie eine Glasstärke aus der Drop-Down-Liste aus." sqref="E43" xr:uid="{00000000-0002-0000-0700-000004000000}">
      <formula1>"4, 5, 6, 8,"</formula1>
    </dataValidation>
    <dataValidation type="whole" operator="greaterThan" allowBlank="1" showErrorMessage="1" errorTitle="Unzulässige Eingabe!" error="Die Raumhöhe (Oberkante Profil) muss eine ganze Zahl sein (Einheit mm)!" sqref="E29" xr:uid="{00000000-0002-0000-0700-000005000000}">
      <formula1>0</formula1>
    </dataValidation>
    <dataValidation type="decimal" operator="lessThan" allowBlank="1" showInputMessage="1" showErrorMessage="1" error="Maximal zulässiges Flügelgewicht überschritten." sqref="L53" xr:uid="{00000000-0002-0000-0700-000006000000}">
      <formula1>60</formula1>
    </dataValidation>
    <dataValidation type="whole" operator="greaterThan" allowBlank="1" showErrorMessage="1" errorTitle="Unzulässige Eingabe!" error="Die Raumhöhe (Oberkante Profil) muss eine ganze Zahl sein!" sqref="E46 E44 E42 E33 E31" xr:uid="{00000000-0002-0000-0700-000007000000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24204CC0-DB91-49B9-873A-6FD8771DB343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03"/>
      <c r="B1" s="226" t="str">
        <f>Übersetzungstabelle!A21</f>
        <v>Supra: Profile and glass size calculation for twin-track installations with vertical frame profile, with 1 finger pull handle per sliding door and 1 central Secura security cylinder roller profile lock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20"/>
      <c r="J2" s="120"/>
      <c r="K2" s="120"/>
      <c r="L2" s="120"/>
      <c r="M2" s="120"/>
      <c r="N2" s="120"/>
      <c r="O2" s="120"/>
      <c r="P2" s="243"/>
      <c r="Q2" s="243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21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70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21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22"/>
      <c r="K26" s="122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22"/>
      <c r="K27" s="122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21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22"/>
      <c r="K30" s="122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22"/>
      <c r="K31" s="122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22"/>
      <c r="K33" s="122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21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E39/2+E47/2-11</f>
        <v>1005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22"/>
      <c r="K40" s="122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E41-32</f>
        <v>1968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22"/>
      <c r="K42" s="122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19" t="str">
        <f>Übersetzungstabelle!A58</f>
        <v>Length of roller profile</v>
      </c>
      <c r="K43" s="220"/>
      <c r="L43" s="62">
        <f>L39-65</f>
        <v>940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22"/>
      <c r="K44" s="122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19" t="str">
        <f>Übersetzungstabelle!A61</f>
        <v>Number of roller assemblies required per sliding sash</v>
      </c>
      <c r="K45" s="220"/>
      <c r="L45" s="62">
        <f>IF(K52&lt;=25,2,IF(K52&lt;=50,4,Übersetzungstabelle!A62))</f>
        <v>4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70"/>
      <c r="K46" s="70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29</v>
      </c>
      <c r="D52" s="20"/>
      <c r="E52" s="20"/>
      <c r="F52" s="27"/>
      <c r="G52" s="29"/>
      <c r="H52" s="25"/>
      <c r="I52" s="124" t="str">
        <f>Übersetzungstabelle!A67</f>
        <v>Weight of sliding sashes (≤ 50 kg!)</v>
      </c>
      <c r="J52" s="125"/>
      <c r="K52" s="5">
        <f>L41/1000*L39/1000*(ROUNDDOWN(E43,0))*2.5</f>
        <v>29.6676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70</v>
      </c>
      <c r="D54" s="20"/>
      <c r="E54" s="20"/>
      <c r="F54" s="27"/>
      <c r="G54" s="29"/>
      <c r="H54" s="25"/>
      <c r="I54" s="240" t="str">
        <f>IF(K52&gt;50,Übersetzungstabelle!A69,"")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5.25" customHeight="1" x14ac:dyDescent="0.2">
      <c r="B55" s="25"/>
      <c r="C55" s="20"/>
      <c r="D55" s="20"/>
      <c r="E55" s="20"/>
      <c r="F55" s="27"/>
      <c r="G55" s="32"/>
      <c r="H55" s="25"/>
      <c r="I55" s="26"/>
      <c r="J55" s="26"/>
      <c r="K55" s="26"/>
      <c r="L55" s="26"/>
      <c r="M55" s="110"/>
      <c r="O55" s="25"/>
      <c r="P55" s="239"/>
    </row>
    <row r="56" spans="1:23" s="10" customFormat="1" ht="15.75" customHeight="1" x14ac:dyDescent="0.2">
      <c r="B56" s="25"/>
      <c r="C56" s="20" t="s">
        <v>75</v>
      </c>
      <c r="D56" s="20"/>
      <c r="E56" s="20"/>
      <c r="F56" s="27"/>
      <c r="G56" s="29"/>
      <c r="H56" s="25"/>
      <c r="I56" s="238"/>
      <c r="J56" s="238"/>
      <c r="K56" s="114"/>
      <c r="L56" s="26"/>
      <c r="M56" s="111"/>
      <c r="O56" s="25"/>
      <c r="P56" s="239"/>
    </row>
    <row r="57" spans="1:23" s="10" customFormat="1" ht="3.2" customHeight="1" x14ac:dyDescent="0.2">
      <c r="B57" s="25"/>
      <c r="C57" s="20"/>
      <c r="D57" s="20"/>
      <c r="E57" s="20"/>
      <c r="F57" s="27"/>
      <c r="G57" s="26"/>
      <c r="H57" s="25"/>
      <c r="I57" s="26"/>
      <c r="J57" s="26"/>
      <c r="K57" s="26"/>
      <c r="L57" s="26"/>
      <c r="M57" s="111"/>
      <c r="O57" s="25"/>
      <c r="P57" s="239"/>
    </row>
    <row r="58" spans="1:23" s="10" customFormat="1" ht="7.5" customHeight="1" x14ac:dyDescent="0.2">
      <c r="B58" s="25"/>
      <c r="C58" s="20"/>
      <c r="D58" s="20"/>
      <c r="E58" s="20"/>
      <c r="F58" s="27"/>
      <c r="G58" s="26"/>
      <c r="H58" s="25"/>
      <c r="I58" s="216"/>
      <c r="J58" s="216"/>
      <c r="K58" s="216"/>
      <c r="L58" s="108"/>
      <c r="M58" s="112"/>
      <c r="N58" s="24"/>
      <c r="O58" s="23"/>
      <c r="P58" s="239"/>
    </row>
    <row r="59" spans="1:23" s="10" customFormat="1" ht="8.25" hidden="1" customHeight="1" x14ac:dyDescent="0.25">
      <c r="A59" s="20"/>
      <c r="B59" s="25"/>
      <c r="C59" s="20"/>
      <c r="D59" s="20"/>
      <c r="E59" s="20"/>
      <c r="F59" s="27"/>
      <c r="G59" s="22"/>
      <c r="H59" s="25"/>
      <c r="I59" s="26"/>
      <c r="J59" s="26"/>
      <c r="K59" s="26"/>
      <c r="L59" s="26"/>
      <c r="M59" s="111"/>
      <c r="N59" s="20"/>
      <c r="O59" s="23"/>
      <c r="P59" s="239"/>
    </row>
    <row r="60" spans="1:23" s="10" customFormat="1" ht="15.75" hidden="1" customHeight="1" x14ac:dyDescent="0.2">
      <c r="B60" s="25"/>
      <c r="C60" s="20"/>
      <c r="D60" s="20"/>
      <c r="E60" s="20"/>
      <c r="F60" s="27"/>
      <c r="G60" s="29"/>
      <c r="H60" s="25"/>
      <c r="I60" s="238"/>
      <c r="J60" s="238"/>
      <c r="K60" s="115"/>
      <c r="L60" s="30"/>
      <c r="M60" s="111"/>
      <c r="O60" s="25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41"/>
      <c r="J61" s="241"/>
      <c r="K61" s="241"/>
      <c r="L61" s="113"/>
      <c r="M61" s="28"/>
      <c r="O61" s="25"/>
      <c r="P61" s="239"/>
    </row>
    <row r="62" spans="1:23" s="10" customFormat="1" ht="15.75" customHeight="1" x14ac:dyDescent="0.2">
      <c r="B62" s="25"/>
      <c r="C62" s="20"/>
      <c r="D62" s="20"/>
      <c r="E62" s="20"/>
      <c r="F62" s="27"/>
      <c r="G62" s="26"/>
      <c r="H62" s="25"/>
      <c r="I62" s="241"/>
      <c r="J62" s="241"/>
      <c r="K62" s="241"/>
      <c r="L62" s="113"/>
      <c r="M62" s="112"/>
      <c r="N62" s="24"/>
      <c r="O62" s="23"/>
      <c r="P62" s="239"/>
    </row>
    <row r="63" spans="1:23" s="10" customFormat="1" ht="8.25" customHeight="1" x14ac:dyDescent="0.25">
      <c r="A63" s="20"/>
      <c r="B63" s="21"/>
      <c r="C63" s="11"/>
      <c r="D63" s="11"/>
      <c r="E63" s="11"/>
      <c r="F63" s="18"/>
      <c r="G63" s="22"/>
      <c r="H63" s="21"/>
      <c r="I63" s="11"/>
      <c r="J63" s="11"/>
      <c r="K63" s="11"/>
      <c r="L63" s="11"/>
      <c r="M63" s="18"/>
      <c r="N63" s="20"/>
      <c r="O63" s="19"/>
      <c r="P63" s="18"/>
    </row>
    <row r="64" spans="1:23" s="10" customFormat="1" ht="31.5" customHeight="1" x14ac:dyDescent="0.2">
      <c r="A64" s="11"/>
      <c r="B64" s="11"/>
      <c r="C64" s="11"/>
      <c r="D64" s="17"/>
      <c r="E64" s="16"/>
      <c r="F64" s="15"/>
      <c r="G64" s="11"/>
      <c r="H64" s="11"/>
      <c r="I64" s="11"/>
      <c r="J64" s="14"/>
      <c r="K64" s="14"/>
      <c r="L64" s="13"/>
      <c r="M64" s="13"/>
      <c r="N64" s="13"/>
      <c r="O64" s="12"/>
      <c r="P64" s="11"/>
      <c r="Q64" s="11"/>
    </row>
    <row r="65" spans="1:16" ht="45.75" customHeight="1" x14ac:dyDescent="0.2">
      <c r="A65" s="227" t="str">
        <f>Übersetzungstabelle!A84</f>
        <v>Willach does not assume any liability for damage of any kind that could arise as a result of using this profile and glass dimensions calculator. (November 17, 2025)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</row>
    <row r="67" spans="1:16" x14ac:dyDescent="0.2">
      <c r="P67" s="9"/>
    </row>
  </sheetData>
  <sheetProtection algorithmName="SHA-512" hashValue="MYzIkFpZdOJgRwtNtL/EJRwbPFdcvlC+Boev4igDZu2h/07WIbSl3U34qwKzJN+p3nx9ALEbEsRCNDLylxlzsw==" saltValue="NYGlUiwCTColxziUwXLlsA==" spinCount="100000" sheet="1" objects="1" scenarios="1" selectLockedCells="1"/>
  <mergeCells count="25">
    <mergeCell ref="B24:F24"/>
    <mergeCell ref="H24:M24"/>
    <mergeCell ref="B1:M1"/>
    <mergeCell ref="P1:Q2"/>
    <mergeCell ref="B3:I23"/>
    <mergeCell ref="J3:L23"/>
    <mergeCell ref="P3:P23"/>
    <mergeCell ref="P25:P34"/>
    <mergeCell ref="B37:F37"/>
    <mergeCell ref="H37:M37"/>
    <mergeCell ref="P38:P47"/>
    <mergeCell ref="J39:K39"/>
    <mergeCell ref="J41:K41"/>
    <mergeCell ref="J43:K43"/>
    <mergeCell ref="J45:K45"/>
    <mergeCell ref="J47:K47"/>
    <mergeCell ref="A65:P65"/>
    <mergeCell ref="B50:F50"/>
    <mergeCell ref="H50:M50"/>
    <mergeCell ref="P52:P62"/>
    <mergeCell ref="I54:K54"/>
    <mergeCell ref="I56:J56"/>
    <mergeCell ref="I58:K58"/>
    <mergeCell ref="I60:J60"/>
    <mergeCell ref="I61:K62"/>
  </mergeCells>
  <conditionalFormatting sqref="E39">
    <cfRule type="cellIs" dxfId="11" priority="2" operator="greaterThan">
      <formula>5000</formula>
    </cfRule>
  </conditionalFormatting>
  <conditionalFormatting sqref="K52">
    <cfRule type="cellIs" dxfId="10" priority="1" operator="greaterThan">
      <formula>50</formula>
    </cfRule>
  </conditionalFormatting>
  <dataValidations count="8">
    <dataValidation type="whole" operator="greaterThan" allowBlank="1" showErrorMessage="1" errorTitle="Unzulässige Eingabe!" error="Die Raumhöhe (Oberkante Profil) muss eine ganze Zahl sein!" sqref="E46 E44 E42 E33 E31" xr:uid="{00000000-0002-0000-0800-000000000000}">
      <formula1>0</formula1>
    </dataValidation>
    <dataValidation type="decimal" operator="lessThan" allowBlank="1" showInputMessage="1" showErrorMessage="1" error="Maximal zulässiges Flügelgewicht überschritten." sqref="L53" xr:uid="{00000000-0002-0000-0800-000001000000}">
      <formula1>60</formula1>
    </dataValidation>
    <dataValidation type="whole" operator="greaterThan" allowBlank="1" showErrorMessage="1" errorTitle="Unzulässige Eingabe!" error="Die Raumhöhe (Oberkante Profil) muss eine ganze Zahl sein (Einheit mm)!" sqref="E29" xr:uid="{00000000-0002-0000-0800-000002000000}">
      <formula1>0</formula1>
    </dataValidation>
    <dataValidation type="list" operator="greaterThan" allowBlank="1" errorTitle="Unzulässige Eingabe!" error="Bitte wählen Sie eine Glasstärke aus der Drop-Down-Liste aus." sqref="E43" xr:uid="{00000000-0002-0000-0800-000003000000}">
      <formula1>"4, 5, 6, 8,"</formula1>
    </dataValidation>
    <dataValidation type="whole" operator="greaterThanOrEqual" allowBlank="1" showInputMessage="1" showErrorMessage="1" error="Ganze Zahl größer oder gleich 0" sqref="E26 E28 E30 E32 E34" xr:uid="{00000000-0002-0000-0800-000004000000}">
      <formula1>0</formula1>
    </dataValidation>
    <dataValidation operator="lessThan" allowBlank="1" showInputMessage="1" error="Maximal zulässiges Flügelgewicht überschritten." sqref="K52" xr:uid="{00000000-0002-0000-0800-000005000000}"/>
    <dataValidation type="whole" operator="greaterThanOrEqual" allowBlank="1" showInputMessage="1" showErrorMessage="1" errorTitle="Unzulässige Eingabe!" error="Bitte eine ganze Zahl größer oder gleich 0 eingeben." sqref="E39" xr:uid="{00000000-0002-0000-0800-000006000000}">
      <formula1>0</formula1>
    </dataValidation>
    <dataValidation type="whole" operator="greaterThanOrEqual" allowBlank="1" showInputMessage="1" showErrorMessage="1" errorTitle="Unzulässige Eingabe!" error="Bittte eine ganze Zahl größer oder gleich Null eingeben." sqref="E47 E41" xr:uid="{00000000-0002-0000-0800-000007000000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E28A808-4D06-46FD-9646-1EA217EE1E52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03"/>
      <c r="B1" s="226" t="str">
        <f>Übersetzungstabelle!A22</f>
        <v>Supra: Profile and glass size calculation for twin- track installations with all-round frame profile, with 2 end plates per sliding door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20"/>
      <c r="J2" s="120"/>
      <c r="K2" s="120"/>
      <c r="L2" s="120"/>
      <c r="M2" s="120"/>
      <c r="N2" s="120"/>
      <c r="O2" s="120"/>
      <c r="P2" s="243"/>
      <c r="Q2" s="243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21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70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21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22"/>
      <c r="K26" s="122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22"/>
      <c r="K27" s="122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21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22"/>
      <c r="K30" s="122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22"/>
      <c r="K31" s="122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22"/>
      <c r="K33" s="122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21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E39/2+E47/2-11</f>
        <v>1005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4.2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22"/>
      <c r="K40" s="122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E41-41</f>
        <v>1959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22"/>
      <c r="K42" s="122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19" t="str">
        <f>Übersetzungstabelle!A58</f>
        <v>Length of roller profile</v>
      </c>
      <c r="K43" s="220"/>
      <c r="L43" s="62">
        <f>L39-5</f>
        <v>1000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95"/>
      <c r="F44" s="28"/>
      <c r="G44" s="64"/>
      <c r="H44" s="63"/>
      <c r="I44" s="79"/>
      <c r="J44" s="122"/>
      <c r="K44" s="122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19" t="str">
        <f>Übersetzungstabelle!A61</f>
        <v>Number of roller assemblies required per sliding sash</v>
      </c>
      <c r="K45" s="220"/>
      <c r="L45" s="62">
        <f>IF(K52&lt;=25,2,IF(K52&lt;=50,4,Übersetzungstabelle!A62))</f>
        <v>4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70"/>
      <c r="K46" s="70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76</v>
      </c>
      <c r="D52" s="20"/>
      <c r="E52" s="20"/>
      <c r="F52" s="27"/>
      <c r="G52" s="29"/>
      <c r="H52" s="25"/>
      <c r="I52" s="124" t="str">
        <f>Übersetzungstabelle!A67</f>
        <v>Weight of sliding sashes (≤ 50 kg!)</v>
      </c>
      <c r="J52" s="125"/>
      <c r="K52" s="5">
        <f>L41/1000*L39/1000*(ROUNDDOWN(E43,0))*2.5</f>
        <v>29.531925000000001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31</v>
      </c>
      <c r="D54" s="20"/>
      <c r="E54" s="20"/>
      <c r="F54" s="27"/>
      <c r="G54" s="29"/>
      <c r="H54" s="25"/>
      <c r="I54" s="240" t="str">
        <f>IF(K52&gt;50,Übersetzungstabelle!A69,"")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5.25" customHeight="1" x14ac:dyDescent="0.2">
      <c r="B55" s="25"/>
      <c r="C55" s="20"/>
      <c r="D55" s="20"/>
      <c r="E55" s="20"/>
      <c r="F55" s="27"/>
      <c r="G55" s="32"/>
      <c r="H55" s="25"/>
      <c r="I55" s="26"/>
      <c r="J55" s="26"/>
      <c r="K55" s="26"/>
      <c r="L55" s="26"/>
      <c r="M55" s="110"/>
      <c r="O55" s="25"/>
      <c r="P55" s="239"/>
    </row>
    <row r="56" spans="1:23" s="10" customFormat="1" ht="15.75" customHeight="1" x14ac:dyDescent="0.2">
      <c r="B56" s="25"/>
      <c r="C56" s="20" t="s">
        <v>75</v>
      </c>
      <c r="D56" s="20"/>
      <c r="E56" s="20"/>
      <c r="F56" s="27"/>
      <c r="G56" s="29"/>
      <c r="H56" s="25"/>
      <c r="I56" s="238"/>
      <c r="J56" s="238"/>
      <c r="K56" s="114"/>
      <c r="L56" s="26"/>
      <c r="M56" s="111"/>
      <c r="O56" s="25"/>
      <c r="P56" s="239"/>
    </row>
    <row r="57" spans="1:23" s="10" customFormat="1" ht="3" customHeight="1" x14ac:dyDescent="0.2">
      <c r="B57" s="25"/>
      <c r="C57" s="20"/>
      <c r="D57" s="20"/>
      <c r="E57" s="20"/>
      <c r="F57" s="27"/>
      <c r="G57" s="26"/>
      <c r="H57" s="25"/>
      <c r="I57" s="26"/>
      <c r="J57" s="26"/>
      <c r="K57" s="26"/>
      <c r="L57" s="26"/>
      <c r="M57" s="111"/>
      <c r="O57" s="25"/>
      <c r="P57" s="239"/>
    </row>
    <row r="58" spans="1:23" s="10" customFormat="1" ht="14.25" customHeight="1" x14ac:dyDescent="0.2">
      <c r="B58" s="25"/>
      <c r="C58" s="20"/>
      <c r="D58" s="20"/>
      <c r="E58" s="20"/>
      <c r="F58" s="27"/>
      <c r="G58" s="26"/>
      <c r="H58" s="25"/>
      <c r="I58" s="216"/>
      <c r="J58" s="216"/>
      <c r="K58" s="216"/>
      <c r="L58" s="108"/>
      <c r="M58" s="112"/>
      <c r="N58" s="24"/>
      <c r="O58" s="23"/>
      <c r="P58" s="239"/>
    </row>
    <row r="59" spans="1:23" s="10" customFormat="1" ht="8.25" customHeight="1" x14ac:dyDescent="0.25">
      <c r="A59" s="20"/>
      <c r="B59" s="25"/>
      <c r="C59" s="20"/>
      <c r="D59" s="20"/>
      <c r="E59" s="20"/>
      <c r="F59" s="27"/>
      <c r="G59" s="22"/>
      <c r="H59" s="25"/>
      <c r="I59" s="26"/>
      <c r="J59" s="26"/>
      <c r="K59" s="26"/>
      <c r="L59" s="26"/>
      <c r="M59" s="111"/>
      <c r="N59" s="20"/>
      <c r="O59" s="23"/>
      <c r="P59" s="239"/>
    </row>
    <row r="60" spans="1:23" s="10" customFormat="1" ht="15.75" hidden="1" customHeight="1" x14ac:dyDescent="0.2">
      <c r="B60" s="25"/>
      <c r="C60" s="20"/>
      <c r="D60" s="20"/>
      <c r="E60" s="20"/>
      <c r="F60" s="27"/>
      <c r="G60" s="29"/>
      <c r="H60" s="25"/>
      <c r="I60" s="238"/>
      <c r="J60" s="238"/>
      <c r="K60" s="115"/>
      <c r="L60" s="30"/>
      <c r="M60" s="111"/>
      <c r="O60" s="25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41"/>
      <c r="J61" s="241"/>
      <c r="K61" s="241"/>
      <c r="L61" s="113"/>
      <c r="M61" s="28"/>
      <c r="O61" s="25"/>
      <c r="P61" s="239"/>
    </row>
    <row r="62" spans="1:23" s="10" customFormat="1" ht="15.75" hidden="1" customHeight="1" x14ac:dyDescent="0.2">
      <c r="B62" s="25"/>
      <c r="C62" s="20"/>
      <c r="D62" s="20"/>
      <c r="E62" s="20"/>
      <c r="F62" s="27"/>
      <c r="G62" s="26"/>
      <c r="H62" s="25"/>
      <c r="I62" s="241"/>
      <c r="J62" s="241"/>
      <c r="K62" s="241"/>
      <c r="L62" s="113"/>
      <c r="M62" s="112"/>
      <c r="N62" s="24"/>
      <c r="O62" s="23"/>
      <c r="P62" s="239"/>
    </row>
    <row r="63" spans="1:23" s="10" customFormat="1" ht="8.25" customHeight="1" x14ac:dyDescent="0.25">
      <c r="A63" s="20"/>
      <c r="B63" s="21"/>
      <c r="C63" s="11"/>
      <c r="D63" s="11"/>
      <c r="E63" s="11"/>
      <c r="F63" s="18"/>
      <c r="G63" s="22"/>
      <c r="H63" s="21"/>
      <c r="I63" s="11"/>
      <c r="J63" s="11"/>
      <c r="K63" s="11"/>
      <c r="L63" s="11"/>
      <c r="M63" s="18"/>
      <c r="N63" s="20"/>
      <c r="O63" s="19"/>
      <c r="P63" s="18"/>
    </row>
    <row r="64" spans="1:23" s="10" customFormat="1" ht="31.5" customHeight="1" x14ac:dyDescent="0.2">
      <c r="A64" s="11"/>
      <c r="B64" s="11"/>
      <c r="C64" s="11"/>
      <c r="D64" s="17"/>
      <c r="E64" s="16"/>
      <c r="F64" s="15"/>
      <c r="G64" s="11"/>
      <c r="H64" s="11"/>
      <c r="I64" s="11"/>
      <c r="J64" s="14"/>
      <c r="K64" s="14"/>
      <c r="L64" s="13"/>
      <c r="M64" s="13"/>
      <c r="N64" s="13"/>
      <c r="O64" s="12"/>
      <c r="P64" s="11"/>
      <c r="Q64" s="11"/>
    </row>
    <row r="65" spans="1:16" ht="45.75" customHeight="1" x14ac:dyDescent="0.2">
      <c r="A65" s="227" t="str">
        <f>Übersetzungstabelle!A84</f>
        <v>Willach does not assume any liability for damage of any kind that could arise as a result of using this profile and glass dimensions calculator. (November 17, 2025)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</row>
    <row r="67" spans="1:16" x14ac:dyDescent="0.2">
      <c r="P67" s="9"/>
    </row>
  </sheetData>
  <sheetProtection algorithmName="SHA-512" hashValue="O0MZdZV9G/O8rVAhtztis9S1Fy5C9BEo97kjnEUcbPK0EprIWlYX5nQkg/h6wVFMfPaqo/Bj4oMbPu2fJgOfoA==" saltValue="aqQVsoylUnHNWfDWJVOuXw==" spinCount="100000" sheet="1" objects="1" scenarios="1" selectLockedCells="1"/>
  <mergeCells count="25">
    <mergeCell ref="B24:F24"/>
    <mergeCell ref="H24:M24"/>
    <mergeCell ref="B1:M1"/>
    <mergeCell ref="P1:Q2"/>
    <mergeCell ref="B3:I23"/>
    <mergeCell ref="J3:L23"/>
    <mergeCell ref="P3:P23"/>
    <mergeCell ref="P25:P34"/>
    <mergeCell ref="B37:F37"/>
    <mergeCell ref="H37:M37"/>
    <mergeCell ref="P38:P47"/>
    <mergeCell ref="J39:K39"/>
    <mergeCell ref="J41:K41"/>
    <mergeCell ref="J43:K43"/>
    <mergeCell ref="J45:K45"/>
    <mergeCell ref="J47:K47"/>
    <mergeCell ref="A65:P65"/>
    <mergeCell ref="B50:F50"/>
    <mergeCell ref="H50:M50"/>
    <mergeCell ref="P52:P62"/>
    <mergeCell ref="I54:K54"/>
    <mergeCell ref="I56:J56"/>
    <mergeCell ref="I58:K58"/>
    <mergeCell ref="I60:J60"/>
    <mergeCell ref="I61:K62"/>
  </mergeCells>
  <conditionalFormatting sqref="E39">
    <cfRule type="cellIs" dxfId="8" priority="2" operator="greaterThan">
      <formula>5000</formula>
    </cfRule>
  </conditionalFormatting>
  <conditionalFormatting sqref="K52">
    <cfRule type="cellIs" dxfId="7" priority="1" operator="greaterThan">
      <formula>50</formula>
    </cfRule>
  </conditionalFormatting>
  <dataValidations count="8">
    <dataValidation type="whole" operator="greaterThanOrEqual" allowBlank="1" showInputMessage="1" showErrorMessage="1" errorTitle="Unzulässige Eingabe!" error="Bittte eine ganze Zahl größer oder gleich Null eingeben." sqref="E47 E41" xr:uid="{00000000-0002-0000-0A00-000000000000}">
      <formula1>0</formula1>
    </dataValidation>
    <dataValidation type="whole" operator="greaterThanOrEqual" allowBlank="1" showInputMessage="1" showErrorMessage="1" errorTitle="Unzulässige Eingabe!" error="Bitte eine ganze Zahl größer oder gleich 0 eingeben." sqref="E39" xr:uid="{00000000-0002-0000-0A00-000001000000}">
      <formula1>0</formula1>
    </dataValidation>
    <dataValidation operator="lessThan" allowBlank="1" showInputMessage="1" error="Maximal zulässiges Flügelgewicht überschritten." sqref="K52" xr:uid="{00000000-0002-0000-0A00-000002000000}"/>
    <dataValidation type="whole" operator="greaterThanOrEqual" allowBlank="1" showInputMessage="1" showErrorMessage="1" error="Ganze Zahl größer oder gleich 0" sqref="E26 E28 E30 E32 E34" xr:uid="{00000000-0002-0000-0A00-000003000000}">
      <formula1>0</formula1>
    </dataValidation>
    <dataValidation type="list" operator="greaterThan" allowBlank="1" errorTitle="Unzulässige Eingabe!" error="Bitte wählen Sie eine Glasstärke aus der Drop-Down-Liste aus." sqref="E43" xr:uid="{00000000-0002-0000-0A00-000004000000}">
      <formula1>"4, 5, 6, 8,"</formula1>
    </dataValidation>
    <dataValidation type="whole" operator="greaterThan" allowBlank="1" showErrorMessage="1" errorTitle="Unzulässige Eingabe!" error="Die Raumhöhe (Oberkante Profil) muss eine ganze Zahl sein (Einheit mm)!" sqref="E29" xr:uid="{00000000-0002-0000-0A00-000005000000}">
      <formula1>0</formula1>
    </dataValidation>
    <dataValidation type="decimal" operator="lessThan" allowBlank="1" showInputMessage="1" showErrorMessage="1" error="Maximal zulässiges Flügelgewicht überschritten." sqref="L53" xr:uid="{00000000-0002-0000-0A00-000006000000}">
      <formula1>60</formula1>
    </dataValidation>
    <dataValidation type="whole" operator="greaterThan" allowBlank="1" showErrorMessage="1" errorTitle="Unzulässige Eingabe!" error="Die Raumhöhe (Oberkante Profil) muss eine ganze Zahl sein!" sqref="E46 E44 E42 E33 E31" xr:uid="{00000000-0002-0000-0A00-000007000000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56497471-E962-4AA8-90EB-C5C91C3E2435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03"/>
      <c r="B1" s="226" t="str">
        <f>Übersetzungstabelle!A23</f>
        <v>Supra: Profile and glass size calculation for twin-track installations with all-round frame profile, with 1 finger pull handle and 1 end plate per sliding door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20"/>
      <c r="J2" s="120"/>
      <c r="K2" s="120"/>
      <c r="L2" s="120"/>
      <c r="M2" s="120"/>
      <c r="N2" s="120"/>
      <c r="O2" s="120"/>
      <c r="P2" s="243"/>
      <c r="Q2" s="243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21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70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21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22"/>
      <c r="K26" s="122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22"/>
      <c r="K27" s="122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21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22"/>
      <c r="K30" s="122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22"/>
      <c r="K31" s="122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22"/>
      <c r="K33" s="122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21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E39/2+E47/2-11</f>
        <v>1005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4.2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22"/>
      <c r="K40" s="122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E41-41</f>
        <v>1959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22"/>
      <c r="K42" s="122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19" t="str">
        <f>Übersetzungstabelle!A58</f>
        <v>Length of roller profile</v>
      </c>
      <c r="K43" s="220"/>
      <c r="L43" s="62">
        <f>L39-35</f>
        <v>970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22"/>
      <c r="K44" s="122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tr">
        <f>Übersetzungstabelle!A52</f>
        <v>Information: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19" t="str">
        <f>Übersetzungstabelle!A61</f>
        <v>Number of roller assemblies required per sliding sash</v>
      </c>
      <c r="K45" s="220"/>
      <c r="L45" s="62">
        <f>IF(K52&lt;=25,2,IF(K52&lt;=50,4,Übersetzungstabelle!A62))</f>
        <v>4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70"/>
      <c r="K46" s="70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76</v>
      </c>
      <c r="D52" s="20"/>
      <c r="E52" s="20"/>
      <c r="F52" s="27"/>
      <c r="G52" s="29"/>
      <c r="H52" s="25"/>
      <c r="I52" s="124" t="str">
        <f>Übersetzungstabelle!A67</f>
        <v>Weight of sliding sashes (≤ 50 kg!)</v>
      </c>
      <c r="J52" s="125"/>
      <c r="K52" s="5">
        <f>L41/1000*L39/1000*(ROUNDDOWN(E43,0))*2.5</f>
        <v>29.531925000000001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68</v>
      </c>
      <c r="D54" s="20"/>
      <c r="E54" s="20"/>
      <c r="F54" s="27"/>
      <c r="G54" s="29"/>
      <c r="H54" s="25"/>
      <c r="I54" s="240" t="str">
        <f>IF(K52&gt;50,Übersetzungstabelle!A69,"")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5.25" customHeight="1" x14ac:dyDescent="0.2">
      <c r="B55" s="25"/>
      <c r="C55" s="20"/>
      <c r="D55" s="20"/>
      <c r="E55" s="20"/>
      <c r="F55" s="27"/>
      <c r="G55" s="32"/>
      <c r="H55" s="25"/>
      <c r="I55" s="26"/>
      <c r="J55" s="26"/>
      <c r="K55" s="26"/>
      <c r="L55" s="26"/>
      <c r="M55" s="110"/>
      <c r="O55" s="25"/>
      <c r="P55" s="239"/>
    </row>
    <row r="56" spans="1:23" s="10" customFormat="1" ht="15.75" customHeight="1" x14ac:dyDescent="0.2">
      <c r="B56" s="25"/>
      <c r="C56" s="20" t="s">
        <v>75</v>
      </c>
      <c r="D56" s="20"/>
      <c r="E56" s="20"/>
      <c r="F56" s="27"/>
      <c r="G56" s="29"/>
      <c r="H56" s="25"/>
      <c r="I56" s="238"/>
      <c r="J56" s="238"/>
      <c r="K56" s="114"/>
      <c r="L56" s="26"/>
      <c r="M56" s="111"/>
      <c r="O56" s="25"/>
      <c r="P56" s="239"/>
    </row>
    <row r="57" spans="1:23" s="10" customFormat="1" ht="3" customHeight="1" x14ac:dyDescent="0.2">
      <c r="B57" s="25"/>
      <c r="C57" s="20"/>
      <c r="D57" s="20"/>
      <c r="E57" s="20"/>
      <c r="F57" s="27"/>
      <c r="G57" s="26"/>
      <c r="H57" s="25"/>
      <c r="I57" s="26"/>
      <c r="J57" s="26"/>
      <c r="K57" s="26"/>
      <c r="L57" s="26"/>
      <c r="M57" s="111"/>
      <c r="O57" s="25"/>
      <c r="P57" s="239"/>
    </row>
    <row r="58" spans="1:23" s="10" customFormat="1" ht="15" customHeight="1" x14ac:dyDescent="0.2">
      <c r="B58" s="25"/>
      <c r="C58" s="20"/>
      <c r="D58" s="20"/>
      <c r="E58" s="20"/>
      <c r="F58" s="27"/>
      <c r="G58" s="26"/>
      <c r="H58" s="25"/>
      <c r="I58" s="216"/>
      <c r="J58" s="216"/>
      <c r="K58" s="216"/>
      <c r="L58" s="108"/>
      <c r="M58" s="112"/>
      <c r="N58" s="24"/>
      <c r="O58" s="23"/>
      <c r="P58" s="239"/>
    </row>
    <row r="59" spans="1:23" s="10" customFormat="1" ht="8.25" hidden="1" customHeight="1" x14ac:dyDescent="0.25">
      <c r="A59" s="20"/>
      <c r="B59" s="25"/>
      <c r="C59" s="20"/>
      <c r="D59" s="20"/>
      <c r="E59" s="20"/>
      <c r="F59" s="27"/>
      <c r="G59" s="22"/>
      <c r="H59" s="25"/>
      <c r="I59" s="26"/>
      <c r="J59" s="26"/>
      <c r="K59" s="26"/>
      <c r="L59" s="26"/>
      <c r="M59" s="111"/>
      <c r="N59" s="20"/>
      <c r="O59" s="23"/>
      <c r="P59" s="239"/>
    </row>
    <row r="60" spans="1:23" s="10" customFormat="1" ht="15.75" hidden="1" customHeight="1" x14ac:dyDescent="0.2">
      <c r="B60" s="25"/>
      <c r="C60" s="20"/>
      <c r="D60" s="20"/>
      <c r="E60" s="20"/>
      <c r="F60" s="27"/>
      <c r="G60" s="29"/>
      <c r="H60" s="25"/>
      <c r="I60" s="238"/>
      <c r="J60" s="238"/>
      <c r="K60" s="115"/>
      <c r="L60" s="30"/>
      <c r="M60" s="111"/>
      <c r="O60" s="25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41"/>
      <c r="J61" s="241"/>
      <c r="K61" s="241"/>
      <c r="L61" s="113"/>
      <c r="M61" s="28"/>
      <c r="O61" s="25"/>
      <c r="P61" s="239"/>
    </row>
    <row r="62" spans="1:23" s="10" customFormat="1" ht="15.75" hidden="1" customHeight="1" x14ac:dyDescent="0.2">
      <c r="B62" s="25"/>
      <c r="C62" s="20"/>
      <c r="D62" s="20"/>
      <c r="E62" s="20"/>
      <c r="F62" s="27"/>
      <c r="G62" s="26"/>
      <c r="H62" s="25"/>
      <c r="I62" s="241"/>
      <c r="J62" s="241"/>
      <c r="K62" s="241"/>
      <c r="L62" s="113"/>
      <c r="M62" s="112"/>
      <c r="N62" s="24"/>
      <c r="O62" s="23"/>
      <c r="P62" s="239"/>
    </row>
    <row r="63" spans="1:23" s="10" customFormat="1" ht="8.25" customHeight="1" x14ac:dyDescent="0.25">
      <c r="A63" s="20"/>
      <c r="B63" s="21"/>
      <c r="C63" s="11"/>
      <c r="D63" s="11"/>
      <c r="E63" s="11"/>
      <c r="F63" s="18"/>
      <c r="G63" s="22"/>
      <c r="H63" s="21"/>
      <c r="I63" s="11"/>
      <c r="J63" s="11"/>
      <c r="K63" s="11"/>
      <c r="L63" s="11"/>
      <c r="M63" s="18"/>
      <c r="N63" s="20"/>
      <c r="O63" s="19"/>
      <c r="P63" s="18"/>
    </row>
    <row r="64" spans="1:23" s="10" customFormat="1" ht="31.5" customHeight="1" x14ac:dyDescent="0.2">
      <c r="A64" s="11"/>
      <c r="B64" s="11"/>
      <c r="C64" s="11"/>
      <c r="D64" s="17"/>
      <c r="E64" s="16"/>
      <c r="F64" s="15"/>
      <c r="G64" s="11"/>
      <c r="H64" s="11"/>
      <c r="I64" s="11"/>
      <c r="J64" s="14"/>
      <c r="K64" s="14"/>
      <c r="L64" s="13"/>
      <c r="M64" s="13"/>
      <c r="N64" s="13"/>
      <c r="O64" s="12"/>
      <c r="P64" s="11"/>
      <c r="Q64" s="11"/>
    </row>
    <row r="65" spans="1:16" ht="45.75" customHeight="1" x14ac:dyDescent="0.2">
      <c r="A65" s="227" t="str">
        <f>Übersetzungstabelle!A84</f>
        <v>Willach does not assume any liability for damage of any kind that could arise as a result of using this profile and glass dimensions calculator. (November 17, 2025)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</row>
    <row r="67" spans="1:16" x14ac:dyDescent="0.2">
      <c r="P67" s="9"/>
    </row>
  </sheetData>
  <sheetProtection algorithmName="SHA-512" hashValue="bnlmSKNL/MOgCi6T9YmCGXGG3w7kwT0/4aihJi3lz7Q6Ly6zr3lqczqaD1yn2OVh5PtH73FJPVN6Z/TsDYmeAw==" saltValue="FXtpZgwa9bpUHH9nkHExzA==" spinCount="100000" sheet="1" objects="1" scenarios="1" selectLockedCells="1"/>
  <mergeCells count="25">
    <mergeCell ref="B24:F24"/>
    <mergeCell ref="H24:M24"/>
    <mergeCell ref="B1:M1"/>
    <mergeCell ref="P1:Q2"/>
    <mergeCell ref="B3:I23"/>
    <mergeCell ref="J3:L23"/>
    <mergeCell ref="P3:P23"/>
    <mergeCell ref="P25:P34"/>
    <mergeCell ref="B37:F37"/>
    <mergeCell ref="H37:M37"/>
    <mergeCell ref="P38:P47"/>
    <mergeCell ref="J39:K39"/>
    <mergeCell ref="J41:K41"/>
    <mergeCell ref="J43:K43"/>
    <mergeCell ref="J45:K45"/>
    <mergeCell ref="J47:K47"/>
    <mergeCell ref="A65:P65"/>
    <mergeCell ref="B50:F50"/>
    <mergeCell ref="H50:M50"/>
    <mergeCell ref="P52:P62"/>
    <mergeCell ref="I54:K54"/>
    <mergeCell ref="I56:J56"/>
    <mergeCell ref="I58:K58"/>
    <mergeCell ref="I60:J60"/>
    <mergeCell ref="I61:K62"/>
  </mergeCells>
  <conditionalFormatting sqref="E39">
    <cfRule type="cellIs" dxfId="5" priority="2" operator="greaterThan">
      <formula>5000</formula>
    </cfRule>
  </conditionalFormatting>
  <conditionalFormatting sqref="K52">
    <cfRule type="cellIs" dxfId="4" priority="1" operator="greaterThan">
      <formula>50</formula>
    </cfRule>
  </conditionalFormatting>
  <dataValidations count="8">
    <dataValidation type="whole" operator="greaterThan" allowBlank="1" showErrorMessage="1" errorTitle="Unzulässige Eingabe!" error="Die Raumhöhe (Oberkante Profil) muss eine ganze Zahl sein!" sqref="E46 E44 E42 E33 E31" xr:uid="{00000000-0002-0000-0B00-000000000000}">
      <formula1>0</formula1>
    </dataValidation>
    <dataValidation type="decimal" operator="lessThan" allowBlank="1" showInputMessage="1" showErrorMessage="1" error="Maximal zulässiges Flügelgewicht überschritten." sqref="L53" xr:uid="{00000000-0002-0000-0B00-000001000000}">
      <formula1>60</formula1>
    </dataValidation>
    <dataValidation type="whole" operator="greaterThan" allowBlank="1" showErrorMessage="1" errorTitle="Unzulässige Eingabe!" error="Die Raumhöhe (Oberkante Profil) muss eine ganze Zahl sein (Einheit mm)!" sqref="E29" xr:uid="{00000000-0002-0000-0B00-000002000000}">
      <formula1>0</formula1>
    </dataValidation>
    <dataValidation type="list" operator="greaterThan" allowBlank="1" errorTitle="Unzulässige Eingabe!" error="Bitte wählen Sie eine Glasstärke aus der Drop-Down-Liste aus." sqref="E43" xr:uid="{00000000-0002-0000-0B00-000003000000}">
      <formula1>"4, 5, 6, 8,"</formula1>
    </dataValidation>
    <dataValidation type="whole" operator="greaterThanOrEqual" allowBlank="1" showInputMessage="1" showErrorMessage="1" error="Ganze Zahl größer oder gleich 0" sqref="E26 E28 E30 E32 E34" xr:uid="{00000000-0002-0000-0B00-000004000000}">
      <formula1>0</formula1>
    </dataValidation>
    <dataValidation operator="lessThan" allowBlank="1" showInputMessage="1" error="Maximal zulässiges Flügelgewicht überschritten." sqref="K52" xr:uid="{00000000-0002-0000-0B00-000005000000}"/>
    <dataValidation type="whole" operator="greaterThanOrEqual" allowBlank="1" showInputMessage="1" showErrorMessage="1" errorTitle="Unzulässige Eingabe!" error="Bitte eine ganze Zahl größer oder gleich 0 eingeben." sqref="E39" xr:uid="{00000000-0002-0000-0B00-000006000000}">
      <formula1>0</formula1>
    </dataValidation>
    <dataValidation type="whole" operator="greaterThanOrEqual" allowBlank="1" showInputMessage="1" showErrorMessage="1" errorTitle="Unzulässige Eingabe!" error="Bittte eine ganze Zahl größer oder gleich Null eingeben." sqref="E47 E41" xr:uid="{00000000-0002-0000-0B00-000007000000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22122AD-F2B3-45FA-8289-6D59A76B71B0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67"/>
  <sheetViews>
    <sheetView showGridLines="0" zoomScaleNormal="100" workbookViewId="0">
      <selection activeCell="E39" sqref="E39"/>
    </sheetView>
  </sheetViews>
  <sheetFormatPr baseColWidth="10" defaultRowHeight="12.75" outlineLevelRow="1" x14ac:dyDescent="0.2"/>
  <cols>
    <col min="1" max="2" width="2.7109375" style="6" customWidth="1"/>
    <col min="3" max="3" width="11.7109375" style="6" customWidth="1"/>
    <col min="4" max="4" width="44.7109375" style="8" customWidth="1"/>
    <col min="5" max="5" width="11.7109375" style="7" customWidth="1"/>
    <col min="6" max="6" width="8.7109375" style="6" customWidth="1"/>
    <col min="7" max="8" width="2.7109375" style="6" customWidth="1"/>
    <col min="9" max="9" width="11.7109375" style="6" customWidth="1"/>
    <col min="10" max="10" width="50.7109375" style="6" customWidth="1"/>
    <col min="11" max="12" width="11.7109375" style="6" customWidth="1"/>
    <col min="13" max="13" width="8.7109375" style="6" customWidth="1"/>
    <col min="14" max="15" width="2.7109375" style="6" customWidth="1"/>
    <col min="16" max="16" width="55.7109375" style="6" customWidth="1"/>
    <col min="17" max="17" width="2.7109375" style="6" customWidth="1"/>
    <col min="18" max="16384" width="11.42578125" style="6"/>
  </cols>
  <sheetData>
    <row r="1" spans="1:17" ht="56.25" customHeight="1" x14ac:dyDescent="0.3">
      <c r="A1" s="103"/>
      <c r="B1" s="226" t="str">
        <f>Übersetzungstabelle!A24</f>
        <v>Supra: Profile and glass size calculation for twin-track installations with all-round frame profile, with 1 finger pull handle per sliding door and 1 central Secura security cylinder roller profile lock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102"/>
      <c r="O1" s="102"/>
      <c r="P1" s="242"/>
      <c r="Q1" s="242"/>
    </row>
    <row r="2" spans="1:17" ht="10.5" customHeight="1" x14ac:dyDescent="0.3">
      <c r="A2" s="101"/>
      <c r="B2" s="101"/>
      <c r="C2" s="101"/>
      <c r="D2" s="101"/>
      <c r="E2" s="101"/>
      <c r="F2" s="100"/>
      <c r="G2" s="99"/>
      <c r="H2" s="99"/>
      <c r="I2" s="120"/>
      <c r="J2" s="120"/>
      <c r="K2" s="120"/>
      <c r="L2" s="120"/>
      <c r="M2" s="120"/>
      <c r="N2" s="120"/>
      <c r="O2" s="120"/>
      <c r="P2" s="243"/>
      <c r="Q2" s="243"/>
    </row>
    <row r="3" spans="1:17" s="97" customFormat="1" ht="18" customHeight="1" x14ac:dyDescent="0.25">
      <c r="A3" s="98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98"/>
      <c r="N3" s="98"/>
      <c r="O3" s="98"/>
      <c r="P3" s="217"/>
      <c r="Q3" s="98"/>
    </row>
    <row r="4" spans="1:17" ht="12.75" customHeight="1" x14ac:dyDescent="0.25">
      <c r="A4" s="96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96"/>
      <c r="N4" s="96"/>
      <c r="O4" s="96"/>
      <c r="P4" s="218"/>
      <c r="Q4" s="96"/>
    </row>
    <row r="5" spans="1:17" ht="12.75" customHeight="1" x14ac:dyDescent="0.25">
      <c r="A5" s="96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96"/>
      <c r="N5" s="96"/>
      <c r="O5" s="96"/>
      <c r="P5" s="218"/>
      <c r="Q5" s="96"/>
    </row>
    <row r="6" spans="1:17" ht="12.75" customHeight="1" x14ac:dyDescent="0.25">
      <c r="A6" s="96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96"/>
      <c r="N6" s="96"/>
      <c r="O6" s="96"/>
      <c r="P6" s="218"/>
      <c r="Q6" s="96"/>
    </row>
    <row r="7" spans="1:17" ht="12.75" customHeight="1" x14ac:dyDescent="0.25">
      <c r="A7" s="96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96"/>
      <c r="N7" s="96"/>
      <c r="O7" s="96"/>
      <c r="P7" s="218"/>
      <c r="Q7" s="96"/>
    </row>
    <row r="8" spans="1:17" ht="12.75" customHeight="1" x14ac:dyDescent="0.25">
      <c r="A8" s="96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96"/>
      <c r="N8" s="96"/>
      <c r="O8" s="96"/>
      <c r="P8" s="218"/>
      <c r="Q8" s="96"/>
    </row>
    <row r="9" spans="1:17" ht="12.75" customHeight="1" x14ac:dyDescent="0.25">
      <c r="A9" s="96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96"/>
      <c r="N9" s="96"/>
      <c r="O9" s="96"/>
      <c r="P9" s="218"/>
      <c r="Q9" s="96"/>
    </row>
    <row r="10" spans="1:17" ht="12.75" customHeight="1" x14ac:dyDescent="0.25">
      <c r="A10" s="96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96"/>
      <c r="N10" s="96"/>
      <c r="O10" s="96"/>
      <c r="P10" s="218"/>
      <c r="Q10" s="96"/>
    </row>
    <row r="11" spans="1:17" ht="12.75" customHeight="1" x14ac:dyDescent="0.25">
      <c r="A11" s="96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96"/>
      <c r="N11" s="96"/>
      <c r="O11" s="96"/>
      <c r="P11" s="218"/>
      <c r="Q11" s="96"/>
    </row>
    <row r="12" spans="1:17" ht="12.75" customHeight="1" x14ac:dyDescent="0.25">
      <c r="A12" s="96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96"/>
      <c r="N12" s="96"/>
      <c r="O12" s="96"/>
      <c r="P12" s="218"/>
      <c r="Q12" s="96"/>
    </row>
    <row r="13" spans="1:17" ht="12.75" customHeight="1" x14ac:dyDescent="0.25">
      <c r="A13" s="96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96"/>
      <c r="N13" s="96"/>
      <c r="O13" s="96"/>
      <c r="P13" s="218"/>
      <c r="Q13" s="96"/>
    </row>
    <row r="14" spans="1:17" ht="12.75" customHeight="1" x14ac:dyDescent="0.25">
      <c r="A14" s="96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96"/>
      <c r="N14" s="96"/>
      <c r="O14" s="96"/>
      <c r="P14" s="218"/>
      <c r="Q14" s="96"/>
    </row>
    <row r="15" spans="1:17" ht="12.75" customHeight="1" x14ac:dyDescent="0.25">
      <c r="A15" s="96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96"/>
      <c r="N15" s="96"/>
      <c r="O15" s="96"/>
      <c r="P15" s="218"/>
      <c r="Q15" s="96"/>
    </row>
    <row r="16" spans="1:17" ht="12.75" customHeight="1" x14ac:dyDescent="0.25">
      <c r="A16" s="96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96"/>
      <c r="N16" s="96"/>
      <c r="O16" s="96"/>
      <c r="P16" s="218"/>
      <c r="Q16" s="96"/>
    </row>
    <row r="17" spans="1:23" ht="12.75" customHeight="1" x14ac:dyDescent="0.25">
      <c r="A17" s="96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96"/>
      <c r="N17" s="96"/>
      <c r="O17" s="96"/>
      <c r="P17" s="218"/>
      <c r="Q17" s="96"/>
    </row>
    <row r="18" spans="1:23" ht="12.75" customHeight="1" x14ac:dyDescent="0.25">
      <c r="A18" s="96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96"/>
      <c r="N18" s="96"/>
      <c r="O18" s="96"/>
      <c r="P18" s="218"/>
      <c r="Q18" s="96"/>
    </row>
    <row r="19" spans="1:23" ht="12.75" customHeight="1" x14ac:dyDescent="0.25">
      <c r="A19" s="96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96"/>
      <c r="N19" s="96"/>
      <c r="O19" s="96"/>
      <c r="P19" s="218"/>
      <c r="Q19" s="96"/>
    </row>
    <row r="20" spans="1:23" ht="12.75" customHeight="1" x14ac:dyDescent="0.25">
      <c r="A20" s="96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96"/>
      <c r="N20" s="96"/>
      <c r="O20" s="96"/>
      <c r="P20" s="218"/>
      <c r="Q20" s="96"/>
    </row>
    <row r="21" spans="1:23" ht="12.75" customHeight="1" x14ac:dyDescent="0.25">
      <c r="A21" s="96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96"/>
      <c r="N21" s="96"/>
      <c r="O21" s="96"/>
      <c r="P21" s="218"/>
      <c r="Q21" s="96"/>
    </row>
    <row r="22" spans="1:23" ht="12.75" customHeight="1" x14ac:dyDescent="0.25">
      <c r="A22" s="96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96"/>
      <c r="N22" s="96"/>
      <c r="O22" s="96"/>
      <c r="P22" s="218"/>
      <c r="Q22" s="96"/>
    </row>
    <row r="23" spans="1:23" ht="12.75" customHeight="1" x14ac:dyDescent="0.25">
      <c r="A23" s="96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96"/>
      <c r="N23" s="96"/>
      <c r="O23" s="96"/>
      <c r="P23" s="218"/>
      <c r="Q23" s="96"/>
    </row>
    <row r="24" spans="1:23" s="59" customFormat="1" ht="15.75" hidden="1" customHeight="1" outlineLevel="1" x14ac:dyDescent="0.25">
      <c r="B24" s="221" t="s">
        <v>28</v>
      </c>
      <c r="C24" s="222"/>
      <c r="D24" s="222"/>
      <c r="E24" s="222"/>
      <c r="F24" s="223"/>
      <c r="G24" s="121"/>
      <c r="H24" s="224"/>
      <c r="I24" s="224"/>
      <c r="J24" s="224"/>
      <c r="K24" s="224"/>
      <c r="L24" s="224"/>
      <c r="M24" s="224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59" customFormat="1" ht="8.25" hidden="1" customHeight="1" outlineLevel="1" x14ac:dyDescent="0.25">
      <c r="B25" s="63"/>
      <c r="C25" s="71"/>
      <c r="D25" s="70"/>
      <c r="E25" s="69"/>
      <c r="F25" s="65"/>
      <c r="G25" s="54"/>
      <c r="H25" s="71"/>
      <c r="I25" s="79"/>
      <c r="J25" s="91"/>
      <c r="K25" s="91"/>
      <c r="L25" s="69"/>
      <c r="M25" s="90"/>
      <c r="N25" s="60"/>
      <c r="O25" s="121"/>
      <c r="P25" s="225"/>
      <c r="Q25" s="60"/>
      <c r="R25" s="60"/>
      <c r="S25" s="60"/>
      <c r="T25" s="60"/>
      <c r="U25" s="60"/>
      <c r="V25" s="60"/>
      <c r="W25" s="60"/>
    </row>
    <row r="26" spans="1:23" s="59" customFormat="1" ht="15.75" hidden="1" customHeight="1" outlineLevel="1" x14ac:dyDescent="0.25">
      <c r="B26" s="63"/>
      <c r="C26" s="77" t="s">
        <v>27</v>
      </c>
      <c r="D26" s="80" t="s">
        <v>26</v>
      </c>
      <c r="E26" s="126">
        <v>69</v>
      </c>
      <c r="F26" s="65" t="s">
        <v>1</v>
      </c>
      <c r="G26" s="64"/>
      <c r="H26" s="71"/>
      <c r="I26" s="79"/>
      <c r="J26" s="122"/>
      <c r="K26" s="122"/>
      <c r="L26" s="78"/>
      <c r="M26" s="93"/>
      <c r="N26" s="60"/>
      <c r="O26" s="54"/>
      <c r="P26" s="225"/>
      <c r="Q26" s="60"/>
      <c r="R26" s="60"/>
      <c r="S26" s="60"/>
      <c r="T26" s="60"/>
      <c r="U26" s="60"/>
      <c r="V26" s="60"/>
      <c r="W26" s="60"/>
    </row>
    <row r="27" spans="1:23" s="59" customFormat="1" ht="3.2" hidden="1" customHeight="1" outlineLevel="1" x14ac:dyDescent="0.25">
      <c r="B27" s="63"/>
      <c r="C27" s="79"/>
      <c r="D27" s="71"/>
      <c r="E27" s="81"/>
      <c r="F27" s="65"/>
      <c r="G27" s="54"/>
      <c r="H27" s="71"/>
      <c r="I27" s="79"/>
      <c r="J27" s="122"/>
      <c r="K27" s="122"/>
      <c r="L27" s="78"/>
      <c r="M27" s="30"/>
      <c r="N27" s="60"/>
      <c r="O27" s="64"/>
      <c r="P27" s="225"/>
      <c r="Q27" s="60"/>
      <c r="R27" s="60"/>
      <c r="S27" s="60"/>
      <c r="T27" s="60"/>
      <c r="U27" s="60"/>
      <c r="V27" s="60"/>
      <c r="W27" s="60"/>
    </row>
    <row r="28" spans="1:23" s="59" customFormat="1" ht="15.75" hidden="1" outlineLevel="1" x14ac:dyDescent="0.25">
      <c r="B28" s="63"/>
      <c r="C28" s="77" t="s">
        <v>25</v>
      </c>
      <c r="D28" s="80" t="s">
        <v>24</v>
      </c>
      <c r="E28" s="126">
        <v>35</v>
      </c>
      <c r="F28" s="65" t="s">
        <v>1</v>
      </c>
      <c r="G28" s="64"/>
      <c r="H28" s="71"/>
      <c r="I28" s="79"/>
      <c r="J28" s="94"/>
      <c r="K28" s="94"/>
      <c r="L28" s="78"/>
      <c r="M28" s="93"/>
      <c r="N28" s="60"/>
      <c r="O28" s="92"/>
      <c r="P28" s="225"/>
      <c r="Q28" s="60"/>
      <c r="R28" s="60"/>
      <c r="S28" s="60"/>
      <c r="T28" s="60"/>
      <c r="U28" s="60"/>
      <c r="V28" s="60"/>
      <c r="W28" s="60"/>
    </row>
    <row r="29" spans="1:23" s="59" customFormat="1" ht="3.2" hidden="1" customHeight="1" outlineLevel="1" x14ac:dyDescent="0.25">
      <c r="B29" s="63"/>
      <c r="C29" s="121"/>
      <c r="D29" s="54"/>
      <c r="E29" s="105"/>
      <c r="F29" s="65"/>
      <c r="G29" s="64"/>
      <c r="H29" s="71"/>
      <c r="I29" s="79"/>
      <c r="J29" s="94"/>
      <c r="K29" s="94"/>
      <c r="L29" s="78"/>
      <c r="M29" s="93"/>
      <c r="N29" s="60"/>
      <c r="O29" s="92"/>
      <c r="P29" s="225"/>
      <c r="Q29" s="60"/>
      <c r="R29" s="60"/>
      <c r="S29" s="60"/>
      <c r="T29" s="60"/>
      <c r="U29" s="60"/>
      <c r="V29" s="60"/>
      <c r="W29" s="60"/>
    </row>
    <row r="30" spans="1:23" s="59" customFormat="1" ht="15.75" hidden="1" outlineLevel="1" x14ac:dyDescent="0.25">
      <c r="B30" s="63"/>
      <c r="C30" s="77" t="s">
        <v>23</v>
      </c>
      <c r="D30" s="80" t="s">
        <v>22</v>
      </c>
      <c r="E30" s="126">
        <v>35</v>
      </c>
      <c r="F30" s="65" t="s">
        <v>1</v>
      </c>
      <c r="G30" s="64"/>
      <c r="H30" s="71"/>
      <c r="I30" s="79"/>
      <c r="J30" s="122"/>
      <c r="K30" s="122"/>
      <c r="L30" s="78"/>
      <c r="M30" s="93"/>
      <c r="N30" s="60"/>
      <c r="O30" s="92"/>
      <c r="P30" s="225"/>
      <c r="Q30" s="60"/>
      <c r="R30" s="60"/>
      <c r="S30" s="60"/>
      <c r="T30" s="60"/>
      <c r="U30" s="60"/>
      <c r="V30" s="60"/>
      <c r="W30" s="60"/>
    </row>
    <row r="31" spans="1:23" s="59" customFormat="1" ht="3.2" hidden="1" customHeight="1" outlineLevel="1" x14ac:dyDescent="0.25">
      <c r="B31" s="63"/>
      <c r="C31" s="58"/>
      <c r="D31" s="73"/>
      <c r="E31" s="72"/>
      <c r="F31" s="28"/>
      <c r="G31" s="64"/>
      <c r="H31" s="71"/>
      <c r="I31" s="79"/>
      <c r="J31" s="122"/>
      <c r="K31" s="122"/>
      <c r="L31" s="78"/>
      <c r="M31" s="30"/>
      <c r="N31" s="60"/>
      <c r="O31" s="64"/>
      <c r="P31" s="225"/>
      <c r="Q31" s="60"/>
      <c r="R31" s="60"/>
      <c r="S31" s="60"/>
      <c r="T31" s="60"/>
      <c r="U31" s="60"/>
      <c r="V31" s="60"/>
      <c r="W31" s="60"/>
    </row>
    <row r="32" spans="1:23" s="59" customFormat="1" ht="15.75" hidden="1" outlineLevel="1" x14ac:dyDescent="0.25">
      <c r="B32" s="63"/>
      <c r="C32" s="77" t="s">
        <v>21</v>
      </c>
      <c r="D32" s="66" t="s">
        <v>20</v>
      </c>
      <c r="E32" s="126">
        <v>3</v>
      </c>
      <c r="F32" s="65" t="s">
        <v>1</v>
      </c>
      <c r="G32" s="64"/>
      <c r="H32" s="71"/>
      <c r="I32" s="79"/>
      <c r="J32" s="94"/>
      <c r="K32" s="94"/>
      <c r="L32" s="78"/>
      <c r="M32" s="93"/>
      <c r="N32" s="60"/>
      <c r="O32" s="92"/>
      <c r="P32" s="225"/>
      <c r="Q32" s="60"/>
      <c r="R32" s="60"/>
      <c r="S32" s="60"/>
      <c r="T32" s="60"/>
      <c r="U32" s="60"/>
      <c r="V32" s="60"/>
      <c r="W32" s="60"/>
    </row>
    <row r="33" spans="1:23" s="59" customFormat="1" ht="3.2" hidden="1" customHeight="1" outlineLevel="1" x14ac:dyDescent="0.25">
      <c r="B33" s="63"/>
      <c r="C33" s="58"/>
      <c r="D33" s="73"/>
      <c r="E33" s="72"/>
      <c r="F33" s="28"/>
      <c r="G33" s="64"/>
      <c r="H33" s="71"/>
      <c r="I33" s="79"/>
      <c r="J33" s="122"/>
      <c r="K33" s="122"/>
      <c r="L33" s="78"/>
      <c r="M33" s="30"/>
      <c r="N33" s="60"/>
      <c r="O33" s="64"/>
      <c r="P33" s="225"/>
      <c r="Q33" s="60"/>
      <c r="R33" s="60"/>
      <c r="S33" s="60"/>
      <c r="T33" s="60"/>
      <c r="U33" s="60"/>
      <c r="V33" s="60"/>
      <c r="W33" s="60"/>
    </row>
    <row r="34" spans="1:23" s="59" customFormat="1" ht="15.75" hidden="1" outlineLevel="1" x14ac:dyDescent="0.25">
      <c r="B34" s="63"/>
      <c r="C34" s="77" t="s">
        <v>19</v>
      </c>
      <c r="D34" s="66" t="s">
        <v>18</v>
      </c>
      <c r="E34" s="126">
        <v>3</v>
      </c>
      <c r="F34" s="65" t="s">
        <v>1</v>
      </c>
      <c r="G34" s="64"/>
      <c r="H34" s="71"/>
      <c r="I34" s="71"/>
      <c r="J34" s="71"/>
      <c r="K34" s="71"/>
      <c r="L34" s="71"/>
      <c r="M34" s="71"/>
      <c r="N34" s="60"/>
      <c r="O34" s="92"/>
      <c r="P34" s="225"/>
      <c r="Q34" s="60"/>
      <c r="R34" s="60"/>
      <c r="S34" s="60"/>
      <c r="T34" s="60"/>
      <c r="U34" s="60"/>
      <c r="V34" s="60"/>
      <c r="W34" s="60"/>
    </row>
    <row r="35" spans="1:23" s="10" customFormat="1" ht="8.25" hidden="1" customHeight="1" outlineLevel="1" x14ac:dyDescent="0.2">
      <c r="B35" s="53"/>
      <c r="C35" s="58"/>
      <c r="D35" s="57"/>
      <c r="E35" s="56"/>
      <c r="F35" s="55"/>
      <c r="G35" s="54"/>
      <c r="H35" s="71"/>
      <c r="I35" s="71"/>
      <c r="J35" s="71"/>
      <c r="K35" s="71"/>
      <c r="L35" s="71"/>
      <c r="M35" s="71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10" customFormat="1" ht="8.25" customHeight="1" collapsed="1" x14ac:dyDescent="0.2">
      <c r="A36" s="20"/>
      <c r="B36" s="71"/>
      <c r="C36" s="79"/>
      <c r="D36" s="91"/>
      <c r="E36" s="69"/>
      <c r="F36" s="90"/>
      <c r="G36" s="54"/>
      <c r="H36" s="71"/>
      <c r="I36" s="71"/>
      <c r="J36" s="71"/>
      <c r="K36" s="71"/>
      <c r="L36" s="71"/>
      <c r="M36" s="71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s="59" customFormat="1" ht="15.75" customHeight="1" x14ac:dyDescent="0.25">
      <c r="B37" s="221" t="str">
        <f>Übersetzungstabelle!A48</f>
        <v>User input</v>
      </c>
      <c r="C37" s="222"/>
      <c r="D37" s="222"/>
      <c r="E37" s="222"/>
      <c r="F37" s="223"/>
      <c r="G37" s="121"/>
      <c r="H37" s="221" t="str">
        <f>Übersetzungstabelle!A55</f>
        <v>Automatic calculation of glass dimensions and profile length</v>
      </c>
      <c r="I37" s="222"/>
      <c r="J37" s="222"/>
      <c r="K37" s="222"/>
      <c r="L37" s="222"/>
      <c r="M37" s="223"/>
      <c r="N37" s="60"/>
      <c r="O37" s="89"/>
      <c r="P37" s="88" t="str">
        <f>Übersetzungstabelle!A76</f>
        <v>Legend</v>
      </c>
      <c r="Q37" s="60"/>
      <c r="R37" s="60"/>
      <c r="S37" s="60"/>
      <c r="T37" s="60"/>
      <c r="U37" s="60"/>
      <c r="V37" s="60"/>
      <c r="W37" s="60"/>
    </row>
    <row r="38" spans="1:23" s="59" customFormat="1" ht="8.25" customHeight="1" x14ac:dyDescent="0.25">
      <c r="B38" s="87"/>
      <c r="C38" s="106"/>
      <c r="D38" s="107"/>
      <c r="E38" s="84"/>
      <c r="F38" s="83"/>
      <c r="G38" s="54"/>
      <c r="H38" s="87"/>
      <c r="I38" s="86"/>
      <c r="J38" s="85"/>
      <c r="K38" s="85"/>
      <c r="L38" s="84"/>
      <c r="M38" s="83"/>
      <c r="N38" s="60"/>
      <c r="O38" s="82"/>
      <c r="P38" s="231" t="str">
        <f>Übersetzungstabelle!A77</f>
        <v>L = clear width
H = system height (installation height)
X = length of roller profile
U = overlap of sliding sashes
b = glass width of sliding sashes
Z = glass height of sliding sashes</v>
      </c>
      <c r="Q38" s="60"/>
      <c r="R38" s="60"/>
      <c r="S38" s="60"/>
      <c r="T38" s="60"/>
      <c r="U38" s="60"/>
      <c r="V38" s="60"/>
      <c r="W38" s="60"/>
    </row>
    <row r="39" spans="1:23" s="59" customFormat="1" ht="15.75" customHeight="1" x14ac:dyDescent="0.25">
      <c r="B39" s="63"/>
      <c r="C39" s="77" t="s">
        <v>2</v>
      </c>
      <c r="D39" s="80" t="str">
        <f>Übersetzungstabelle!A50</f>
        <v>Clear width</v>
      </c>
      <c r="E39" s="76">
        <v>2000</v>
      </c>
      <c r="F39" s="65" t="s">
        <v>1</v>
      </c>
      <c r="G39" s="64"/>
      <c r="H39" s="63"/>
      <c r="I39" s="77" t="s">
        <v>3</v>
      </c>
      <c r="J39" s="228" t="str">
        <f>Übersetzungstabelle!A56</f>
        <v>Glass width of sliding sashes</v>
      </c>
      <c r="K39" s="229"/>
      <c r="L39" s="62">
        <f>E39/2+E47/2-11</f>
        <v>1005</v>
      </c>
      <c r="M39" s="28" t="s">
        <v>1</v>
      </c>
      <c r="N39" s="60"/>
      <c r="O39" s="61"/>
      <c r="P39" s="231"/>
      <c r="Q39" s="60"/>
      <c r="R39" s="60"/>
      <c r="S39" s="60"/>
      <c r="T39" s="60"/>
      <c r="U39" s="60"/>
      <c r="V39" s="60"/>
      <c r="W39" s="60"/>
    </row>
    <row r="40" spans="1:23" s="59" customFormat="1" ht="16.5" customHeight="1" x14ac:dyDescent="0.25">
      <c r="B40" s="63"/>
      <c r="C40" s="79"/>
      <c r="D40" s="190" t="str">
        <f>IF(E39&gt;5000,Übersetzungstabelle!A90,"")</f>
        <v/>
      </c>
      <c r="E40" s="81"/>
      <c r="F40" s="65"/>
      <c r="G40" s="54"/>
      <c r="H40" s="63"/>
      <c r="I40" s="79"/>
      <c r="J40" s="122"/>
      <c r="K40" s="122"/>
      <c r="L40" s="78"/>
      <c r="M40" s="28"/>
      <c r="N40" s="60"/>
      <c r="O40" s="68"/>
      <c r="P40" s="231"/>
      <c r="Q40" s="60"/>
      <c r="R40" s="60"/>
      <c r="S40" s="60"/>
      <c r="T40" s="60"/>
      <c r="U40" s="60"/>
      <c r="V40" s="60"/>
      <c r="W40" s="60"/>
    </row>
    <row r="41" spans="1:23" s="59" customFormat="1" ht="15.75" x14ac:dyDescent="0.25">
      <c r="B41" s="63"/>
      <c r="C41" s="77" t="s">
        <v>11</v>
      </c>
      <c r="D41" s="80" t="str">
        <f>Übersetzungstabelle!A49</f>
        <v>System height</v>
      </c>
      <c r="E41" s="76">
        <v>2000</v>
      </c>
      <c r="F41" s="65" t="s">
        <v>1</v>
      </c>
      <c r="G41" s="64"/>
      <c r="H41" s="63"/>
      <c r="I41" s="77" t="s">
        <v>14</v>
      </c>
      <c r="J41" s="228" t="str">
        <f>Übersetzungstabelle!A57</f>
        <v>Glass height of sliding sashes</v>
      </c>
      <c r="K41" s="229"/>
      <c r="L41" s="62">
        <f>E41-41</f>
        <v>1959</v>
      </c>
      <c r="M41" s="28" t="s">
        <v>1</v>
      </c>
      <c r="N41" s="60"/>
      <c r="O41" s="74"/>
      <c r="P41" s="231"/>
      <c r="Q41" s="60"/>
      <c r="R41" s="60"/>
      <c r="S41" s="60"/>
      <c r="T41" s="60"/>
      <c r="U41" s="60"/>
      <c r="V41" s="60"/>
      <c r="W41" s="60"/>
    </row>
    <row r="42" spans="1:23" s="59" customFormat="1" ht="3.2" customHeight="1" x14ac:dyDescent="0.25">
      <c r="B42" s="63"/>
      <c r="C42" s="58"/>
      <c r="D42" s="73"/>
      <c r="E42" s="72"/>
      <c r="F42" s="28"/>
      <c r="G42" s="64"/>
      <c r="H42" s="63"/>
      <c r="I42" s="79"/>
      <c r="J42" s="122"/>
      <c r="K42" s="122"/>
      <c r="L42" s="78"/>
      <c r="M42" s="28"/>
      <c r="N42" s="60"/>
      <c r="O42" s="68"/>
      <c r="P42" s="231"/>
      <c r="Q42" s="60"/>
      <c r="R42" s="60"/>
      <c r="S42" s="60"/>
      <c r="T42" s="60"/>
      <c r="U42" s="60"/>
      <c r="V42" s="60"/>
      <c r="W42" s="60"/>
    </row>
    <row r="43" spans="1:23" s="59" customFormat="1" ht="15.75" x14ac:dyDescent="0.25">
      <c r="B43" s="63"/>
      <c r="C43" s="67"/>
      <c r="D43" s="66" t="str">
        <f>Übersetzungstabelle!A51</f>
        <v>Glass thickness of sliding sashes</v>
      </c>
      <c r="E43" s="76">
        <v>6</v>
      </c>
      <c r="F43" s="65" t="s">
        <v>1</v>
      </c>
      <c r="G43" s="64"/>
      <c r="H43" s="63"/>
      <c r="I43" s="77" t="s">
        <v>30</v>
      </c>
      <c r="J43" s="219" t="str">
        <f>Übersetzungstabelle!A58</f>
        <v>Length of roller profile</v>
      </c>
      <c r="K43" s="220"/>
      <c r="L43" s="62">
        <f>L39-65</f>
        <v>940</v>
      </c>
      <c r="M43" s="28" t="s">
        <v>1</v>
      </c>
      <c r="N43" s="60"/>
      <c r="O43" s="74"/>
      <c r="P43" s="231"/>
      <c r="Q43" s="60"/>
      <c r="R43" s="60"/>
      <c r="S43" s="60"/>
      <c r="T43" s="60"/>
      <c r="U43" s="60"/>
      <c r="V43" s="60"/>
      <c r="W43" s="60"/>
    </row>
    <row r="44" spans="1:23" s="59" customFormat="1" ht="3.2" customHeight="1" x14ac:dyDescent="0.25">
      <c r="B44" s="63"/>
      <c r="C44" s="79"/>
      <c r="D44" s="92"/>
      <c r="E44" s="105"/>
      <c r="F44" s="28"/>
      <c r="G44" s="64"/>
      <c r="H44" s="63"/>
      <c r="I44" s="79"/>
      <c r="J44" s="122"/>
      <c r="K44" s="122"/>
      <c r="L44" s="78"/>
      <c r="M44" s="28"/>
      <c r="N44" s="60"/>
      <c r="O44" s="68"/>
      <c r="P44" s="231"/>
      <c r="Q44" s="60"/>
      <c r="R44" s="60"/>
      <c r="S44" s="60"/>
      <c r="T44" s="60"/>
      <c r="U44" s="60"/>
      <c r="V44" s="60"/>
      <c r="W44" s="60"/>
    </row>
    <row r="45" spans="1:23" s="59" customFormat="1" ht="15.75" x14ac:dyDescent="0.25">
      <c r="B45" s="63"/>
      <c r="C45" s="117" t="s">
        <v>71</v>
      </c>
      <c r="D45" s="190" t="str">
        <f>IF(AND(E43&lt;&gt;4,E43&lt;&gt;5,E43&lt;&gt;6,E43&lt;&gt;8),Übersetzungstabelle!A89,"")</f>
        <v/>
      </c>
      <c r="E45" s="71"/>
      <c r="F45" s="75"/>
      <c r="G45" s="64"/>
      <c r="H45" s="63"/>
      <c r="I45" s="77"/>
      <c r="J45" s="219" t="str">
        <f>Übersetzungstabelle!A61</f>
        <v>Number of roller assemblies required per sliding sash</v>
      </c>
      <c r="K45" s="220"/>
      <c r="L45" s="62">
        <f>IF(K52&lt;=25,2,IF(K52&lt;=50,4,Übersetzungstabelle!A62))</f>
        <v>4</v>
      </c>
      <c r="M45" s="75"/>
      <c r="N45" s="60"/>
      <c r="O45" s="74"/>
      <c r="P45" s="231"/>
      <c r="Q45" s="60"/>
      <c r="R45" s="60"/>
      <c r="S45" s="60"/>
      <c r="T45" s="60"/>
      <c r="U45" s="60"/>
      <c r="V45" s="60"/>
      <c r="W45" s="60"/>
    </row>
    <row r="46" spans="1:23" s="59" customFormat="1" ht="3.2" customHeight="1" x14ac:dyDescent="0.25">
      <c r="B46" s="63"/>
      <c r="C46" s="79"/>
      <c r="D46" s="92"/>
      <c r="E46" s="105"/>
      <c r="F46" s="28"/>
      <c r="G46" s="64"/>
      <c r="H46" s="63"/>
      <c r="I46" s="71"/>
      <c r="J46" s="70"/>
      <c r="K46" s="70"/>
      <c r="L46" s="69"/>
      <c r="M46" s="65"/>
      <c r="N46" s="60"/>
      <c r="O46" s="68"/>
      <c r="P46" s="231"/>
      <c r="Q46" s="60"/>
      <c r="R46" s="60"/>
      <c r="S46" s="60"/>
      <c r="T46" s="60"/>
      <c r="U46" s="60"/>
      <c r="V46" s="60"/>
      <c r="W46" s="60"/>
    </row>
    <row r="47" spans="1:23" s="59" customFormat="1" ht="15.75" customHeight="1" x14ac:dyDescent="0.25">
      <c r="B47" s="63"/>
      <c r="C47" s="77" t="s">
        <v>65</v>
      </c>
      <c r="D47" s="66" t="str">
        <f>Übersetzungstabelle!A53</f>
        <v>Overlap between sliding sashes</v>
      </c>
      <c r="E47" s="127">
        <v>32</v>
      </c>
      <c r="F47" s="65" t="s">
        <v>1</v>
      </c>
      <c r="G47" s="64"/>
      <c r="H47" s="63"/>
      <c r="I47" s="104"/>
      <c r="J47" s="230"/>
      <c r="K47" s="230"/>
      <c r="L47" s="81"/>
      <c r="M47" s="28"/>
      <c r="N47" s="60"/>
      <c r="O47" s="61"/>
      <c r="P47" s="231"/>
      <c r="Q47" s="60"/>
      <c r="R47" s="60"/>
      <c r="S47" s="60"/>
      <c r="T47" s="60"/>
      <c r="U47" s="60"/>
      <c r="V47" s="60"/>
      <c r="W47" s="60"/>
    </row>
    <row r="48" spans="1:23" s="10" customFormat="1" ht="8.25" customHeight="1" x14ac:dyDescent="0.2">
      <c r="B48" s="53"/>
      <c r="C48" s="58"/>
      <c r="D48" s="57"/>
      <c r="E48" s="56"/>
      <c r="F48" s="55"/>
      <c r="G48" s="54"/>
      <c r="H48" s="53"/>
      <c r="I48" s="52"/>
      <c r="J48" s="52"/>
      <c r="K48" s="52"/>
      <c r="L48" s="52"/>
      <c r="M48" s="51"/>
      <c r="N48" s="33"/>
      <c r="O48" s="50"/>
      <c r="P48" s="49"/>
      <c r="Q48" s="33"/>
      <c r="R48" s="33"/>
      <c r="S48" s="33"/>
      <c r="T48" s="33"/>
      <c r="U48" s="33"/>
      <c r="V48" s="33"/>
      <c r="W48" s="33"/>
    </row>
    <row r="49" spans="1:23" s="10" customFormat="1" ht="8.25" customHeight="1" x14ac:dyDescent="0.25">
      <c r="B49" s="20"/>
      <c r="D49" s="8"/>
      <c r="E49" s="48"/>
      <c r="F49" s="47"/>
      <c r="G49" s="46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s="10" customFormat="1" ht="15.75" x14ac:dyDescent="0.25">
      <c r="B50" s="232" t="str">
        <f>Übersetzungstabelle!A54</f>
        <v>Formulas</v>
      </c>
      <c r="C50" s="233"/>
      <c r="D50" s="233"/>
      <c r="E50" s="233"/>
      <c r="F50" s="234"/>
      <c r="G50" s="22"/>
      <c r="H50" s="235" t="str">
        <f>Übersetzungstabelle!A63</f>
        <v xml:space="preserve">Check of sash weight </v>
      </c>
      <c r="I50" s="236"/>
      <c r="J50" s="236"/>
      <c r="K50" s="236"/>
      <c r="L50" s="236"/>
      <c r="M50" s="237"/>
      <c r="N50" s="33"/>
      <c r="O50" s="45"/>
      <c r="P50" s="44" t="str">
        <f>Übersetzungstabelle!A79</f>
        <v>Notes</v>
      </c>
      <c r="Q50" s="33"/>
      <c r="R50" s="33"/>
      <c r="S50" s="33"/>
      <c r="T50" s="33"/>
      <c r="U50" s="33"/>
      <c r="V50" s="33"/>
      <c r="W50" s="33"/>
    </row>
    <row r="51" spans="1:23" s="10" customFormat="1" ht="8.25" customHeight="1" x14ac:dyDescent="0.25">
      <c r="B51" s="37"/>
      <c r="C51" s="43"/>
      <c r="D51" s="43"/>
      <c r="E51" s="43"/>
      <c r="F51" s="42"/>
      <c r="G51" s="26"/>
      <c r="H51" s="37"/>
      <c r="I51" s="41"/>
      <c r="J51" s="40"/>
      <c r="K51" s="40"/>
      <c r="L51" s="39"/>
      <c r="M51" s="38"/>
      <c r="N51" s="33"/>
      <c r="O51" s="37"/>
      <c r="P51" s="42"/>
      <c r="Q51" s="33"/>
      <c r="R51" s="33"/>
      <c r="S51" s="33"/>
      <c r="T51" s="33"/>
      <c r="U51" s="33"/>
      <c r="V51" s="33"/>
      <c r="W51" s="33"/>
    </row>
    <row r="52" spans="1:23" s="10" customFormat="1" ht="15.75" customHeight="1" x14ac:dyDescent="0.2">
      <c r="B52" s="25"/>
      <c r="C52" s="20" t="s">
        <v>76</v>
      </c>
      <c r="D52" s="20"/>
      <c r="E52" s="20"/>
      <c r="F52" s="27"/>
      <c r="G52" s="29"/>
      <c r="H52" s="25"/>
      <c r="I52" s="124" t="str">
        <f>Übersetzungstabelle!A67</f>
        <v>Weight of sliding sashes (≤ 50 kg!)</v>
      </c>
      <c r="J52" s="125"/>
      <c r="K52" s="5">
        <f>L41/1000*L39/1000*(ROUNDDOWN(E43,0))*2.5</f>
        <v>29.531925000000001</v>
      </c>
      <c r="L52" s="36" t="s">
        <v>12</v>
      </c>
      <c r="M52" s="27" t="str">
        <f>IF(K52&lt;=50,Übersetzungstabelle!A65,Übersetzungstabelle!A66)</f>
        <v>OK</v>
      </c>
      <c r="N52" s="33"/>
      <c r="O52" s="25"/>
      <c r="P52" s="239" t="str">
        <f>Übersetzungstabelle!A80</f>
        <v>The weight of the sliding sashes must not exceed 50 kg.
Select the height-width ratio of the sliding sashes in such a way as to prevent the sliding sashes from tilting when pushed.</v>
      </c>
      <c r="Q52" s="33"/>
      <c r="R52" s="33"/>
      <c r="S52" s="33"/>
      <c r="T52" s="33"/>
      <c r="U52" s="33"/>
      <c r="V52" s="33"/>
      <c r="W52" s="33"/>
    </row>
    <row r="53" spans="1:23" s="10" customFormat="1" ht="3.2" customHeight="1" x14ac:dyDescent="0.2">
      <c r="B53" s="25"/>
      <c r="C53" s="20"/>
      <c r="D53" s="20"/>
      <c r="E53" s="20"/>
      <c r="F53" s="27"/>
      <c r="G53" s="29"/>
      <c r="H53" s="25"/>
      <c r="I53" s="35"/>
      <c r="J53" s="35"/>
      <c r="K53" s="35"/>
      <c r="L53" s="34"/>
      <c r="M53" s="31"/>
      <c r="N53" s="33"/>
      <c r="O53" s="25"/>
      <c r="P53" s="239"/>
      <c r="Q53" s="33"/>
      <c r="R53" s="33"/>
      <c r="S53" s="33"/>
      <c r="T53" s="33"/>
      <c r="U53" s="33"/>
      <c r="V53" s="33"/>
      <c r="W53" s="33"/>
    </row>
    <row r="54" spans="1:23" s="10" customFormat="1" ht="15.75" customHeight="1" x14ac:dyDescent="0.2">
      <c r="B54" s="25"/>
      <c r="C54" s="20" t="s">
        <v>70</v>
      </c>
      <c r="D54" s="20"/>
      <c r="E54" s="20"/>
      <c r="F54" s="27"/>
      <c r="G54" s="29"/>
      <c r="H54" s="25"/>
      <c r="I54" s="240" t="str">
        <f>IF(K52&gt;50,Übersetzungstabelle!A69,"")</f>
        <v/>
      </c>
      <c r="J54" s="240"/>
      <c r="K54" s="240"/>
      <c r="L54" s="108"/>
      <c r="M54" s="109"/>
      <c r="N54" s="33"/>
      <c r="O54" s="25"/>
      <c r="P54" s="239"/>
      <c r="Q54" s="33"/>
      <c r="R54" s="33"/>
      <c r="S54" s="33"/>
      <c r="T54" s="33"/>
      <c r="U54" s="33"/>
      <c r="V54" s="33"/>
      <c r="W54" s="33"/>
    </row>
    <row r="55" spans="1:23" s="10" customFormat="1" ht="5.25" customHeight="1" x14ac:dyDescent="0.2">
      <c r="B55" s="25"/>
      <c r="C55" s="20"/>
      <c r="D55" s="20"/>
      <c r="E55" s="20"/>
      <c r="F55" s="27"/>
      <c r="G55" s="32"/>
      <c r="H55" s="25"/>
      <c r="I55" s="26"/>
      <c r="J55" s="26"/>
      <c r="K55" s="26"/>
      <c r="L55" s="26"/>
      <c r="M55" s="110"/>
      <c r="O55" s="25"/>
      <c r="P55" s="239"/>
    </row>
    <row r="56" spans="1:23" s="10" customFormat="1" ht="15.75" customHeight="1" x14ac:dyDescent="0.2">
      <c r="B56" s="25"/>
      <c r="C56" s="20" t="s">
        <v>75</v>
      </c>
      <c r="D56" s="20"/>
      <c r="E56" s="20"/>
      <c r="F56" s="27"/>
      <c r="G56" s="29"/>
      <c r="H56" s="25"/>
      <c r="I56" s="238"/>
      <c r="J56" s="238"/>
      <c r="K56" s="114"/>
      <c r="L56" s="26"/>
      <c r="M56" s="111"/>
      <c r="O56" s="25"/>
      <c r="P56" s="239"/>
    </row>
    <row r="57" spans="1:23" s="10" customFormat="1" ht="3.2" customHeight="1" x14ac:dyDescent="0.2">
      <c r="B57" s="25"/>
      <c r="C57" s="20"/>
      <c r="D57" s="20"/>
      <c r="E57" s="20"/>
      <c r="F57" s="27"/>
      <c r="G57" s="26"/>
      <c r="H57" s="25"/>
      <c r="I57" s="26"/>
      <c r="J57" s="26"/>
      <c r="K57" s="26"/>
      <c r="L57" s="26"/>
      <c r="M57" s="111"/>
      <c r="O57" s="25"/>
      <c r="P57" s="239"/>
    </row>
    <row r="58" spans="1:23" s="10" customFormat="1" ht="15.75" customHeight="1" x14ac:dyDescent="0.2">
      <c r="B58" s="25"/>
      <c r="C58" s="20"/>
      <c r="D58" s="20"/>
      <c r="E58" s="20"/>
      <c r="F58" s="27"/>
      <c r="G58" s="26"/>
      <c r="H58" s="25"/>
      <c r="I58" s="216"/>
      <c r="J58" s="216"/>
      <c r="K58" s="216"/>
      <c r="L58" s="108"/>
      <c r="M58" s="112"/>
      <c r="N58" s="24"/>
      <c r="O58" s="23"/>
      <c r="P58" s="239"/>
    </row>
    <row r="59" spans="1:23" s="10" customFormat="1" ht="8.25" customHeight="1" x14ac:dyDescent="0.25">
      <c r="A59" s="20"/>
      <c r="B59" s="25"/>
      <c r="C59" s="20"/>
      <c r="D59" s="20"/>
      <c r="E59" s="20"/>
      <c r="F59" s="27"/>
      <c r="G59" s="22"/>
      <c r="H59" s="25"/>
      <c r="I59" s="26"/>
      <c r="J59" s="26"/>
      <c r="K59" s="26"/>
      <c r="L59" s="26"/>
      <c r="M59" s="111"/>
      <c r="N59" s="20"/>
      <c r="O59" s="23"/>
      <c r="P59" s="239"/>
    </row>
    <row r="60" spans="1:23" s="10" customFormat="1" ht="3" customHeight="1" x14ac:dyDescent="0.2">
      <c r="B60" s="25"/>
      <c r="C60" s="20"/>
      <c r="D60" s="20"/>
      <c r="E60" s="20"/>
      <c r="F60" s="27"/>
      <c r="G60" s="29"/>
      <c r="H60" s="25"/>
      <c r="I60" s="238"/>
      <c r="J60" s="238"/>
      <c r="K60" s="115"/>
      <c r="L60" s="30"/>
      <c r="M60" s="111"/>
      <c r="O60" s="25"/>
      <c r="P60" s="239"/>
    </row>
    <row r="61" spans="1:23" s="10" customFormat="1" ht="15.75" hidden="1" customHeight="1" x14ac:dyDescent="0.2">
      <c r="B61" s="25"/>
      <c r="C61" s="20"/>
      <c r="D61" s="20"/>
      <c r="E61" s="20"/>
      <c r="F61" s="27"/>
      <c r="G61" s="29"/>
      <c r="H61" s="25"/>
      <c r="I61" s="241"/>
      <c r="J61" s="241"/>
      <c r="K61" s="241"/>
      <c r="L61" s="113"/>
      <c r="M61" s="28"/>
      <c r="O61" s="25"/>
      <c r="P61" s="239"/>
    </row>
    <row r="62" spans="1:23" s="10" customFormat="1" ht="15.75" hidden="1" customHeight="1" x14ac:dyDescent="0.2">
      <c r="B62" s="25"/>
      <c r="C62" s="20"/>
      <c r="D62" s="20"/>
      <c r="E62" s="20"/>
      <c r="F62" s="27"/>
      <c r="G62" s="26"/>
      <c r="H62" s="25"/>
      <c r="I62" s="241"/>
      <c r="J62" s="241"/>
      <c r="K62" s="241"/>
      <c r="L62" s="113"/>
      <c r="M62" s="112"/>
      <c r="N62" s="24"/>
      <c r="O62" s="23"/>
      <c r="P62" s="239"/>
    </row>
    <row r="63" spans="1:23" s="10" customFormat="1" ht="8.25" customHeight="1" x14ac:dyDescent="0.25">
      <c r="A63" s="20"/>
      <c r="B63" s="21"/>
      <c r="C63" s="11"/>
      <c r="D63" s="11"/>
      <c r="E63" s="11"/>
      <c r="F63" s="18"/>
      <c r="G63" s="22"/>
      <c r="H63" s="21"/>
      <c r="I63" s="11"/>
      <c r="J63" s="11"/>
      <c r="K63" s="11"/>
      <c r="L63" s="11"/>
      <c r="M63" s="18"/>
      <c r="N63" s="20"/>
      <c r="O63" s="19"/>
      <c r="P63" s="18"/>
    </row>
    <row r="64" spans="1:23" s="10" customFormat="1" ht="31.5" customHeight="1" x14ac:dyDescent="0.2">
      <c r="A64" s="11"/>
      <c r="B64" s="11"/>
      <c r="C64" s="11"/>
      <c r="D64" s="17"/>
      <c r="E64" s="16"/>
      <c r="F64" s="15"/>
      <c r="G64" s="11"/>
      <c r="H64" s="11"/>
      <c r="I64" s="11"/>
      <c r="J64" s="14"/>
      <c r="K64" s="14"/>
      <c r="L64" s="13"/>
      <c r="M64" s="13"/>
      <c r="N64" s="13"/>
      <c r="O64" s="12"/>
      <c r="P64" s="11"/>
      <c r="Q64" s="11"/>
    </row>
    <row r="65" spans="1:16" ht="45.75" customHeight="1" x14ac:dyDescent="0.2">
      <c r="A65" s="227" t="str">
        <f>Übersetzungstabelle!A84</f>
        <v>Willach does not assume any liability for damage of any kind that could arise as a result of using this profile and glass dimensions calculator. (November 17, 2025)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</row>
    <row r="67" spans="1:16" x14ac:dyDescent="0.2">
      <c r="P67" s="9"/>
    </row>
  </sheetData>
  <sheetProtection algorithmName="SHA-512" hashValue="fLGzErh9Xtb/QnWJ6FmYORGmiZgdm181dPQsVbOpsElnT2hUlD1nChc74eRQK4o93eaqDdWlN6q4MR+AEyRVsQ==" saltValue="MgzRkGk8dHhFY/KfZxakPw==" spinCount="100000" sheet="1" objects="1" scenarios="1" selectLockedCells="1"/>
  <mergeCells count="25">
    <mergeCell ref="B24:F24"/>
    <mergeCell ref="H24:M24"/>
    <mergeCell ref="B1:M1"/>
    <mergeCell ref="P1:Q2"/>
    <mergeCell ref="B3:I23"/>
    <mergeCell ref="J3:L23"/>
    <mergeCell ref="P3:P23"/>
    <mergeCell ref="P25:P34"/>
    <mergeCell ref="B37:F37"/>
    <mergeCell ref="H37:M37"/>
    <mergeCell ref="P38:P47"/>
    <mergeCell ref="J39:K39"/>
    <mergeCell ref="J41:K41"/>
    <mergeCell ref="J43:K43"/>
    <mergeCell ref="J45:K45"/>
    <mergeCell ref="J47:K47"/>
    <mergeCell ref="A65:P65"/>
    <mergeCell ref="B50:F50"/>
    <mergeCell ref="H50:M50"/>
    <mergeCell ref="P52:P62"/>
    <mergeCell ref="I54:K54"/>
    <mergeCell ref="I56:J56"/>
    <mergeCell ref="I58:K58"/>
    <mergeCell ref="I60:J60"/>
    <mergeCell ref="I61:K62"/>
  </mergeCells>
  <conditionalFormatting sqref="E39">
    <cfRule type="cellIs" dxfId="2" priority="2" operator="greaterThan">
      <formula>5000</formula>
    </cfRule>
  </conditionalFormatting>
  <conditionalFormatting sqref="K52">
    <cfRule type="cellIs" dxfId="1" priority="1" operator="greaterThan">
      <formula>50</formula>
    </cfRule>
  </conditionalFormatting>
  <dataValidations count="8">
    <dataValidation type="whole" operator="greaterThanOrEqual" allowBlank="1" showInputMessage="1" showErrorMessage="1" errorTitle="Unzulässige Eingabe!" error="Bittte eine ganze Zahl größer oder gleich Null eingeben." sqref="E47 E41" xr:uid="{00000000-0002-0000-0C00-000000000000}">
      <formula1>0</formula1>
    </dataValidation>
    <dataValidation type="whole" operator="greaterThanOrEqual" allowBlank="1" showInputMessage="1" showErrorMessage="1" errorTitle="Unzulässige Eingabe!" error="Bitte eine ganze Zahl größer oder gleich 0 eingeben." sqref="E39" xr:uid="{00000000-0002-0000-0C00-000001000000}">
      <formula1>0</formula1>
    </dataValidation>
    <dataValidation operator="lessThan" allowBlank="1" showInputMessage="1" error="Maximal zulässiges Flügelgewicht überschritten." sqref="K52" xr:uid="{00000000-0002-0000-0C00-000002000000}"/>
    <dataValidation type="whole" operator="greaterThanOrEqual" allowBlank="1" showInputMessage="1" showErrorMessage="1" error="Ganze Zahl größer oder gleich 0" sqref="E26 E28 E30 E32 E34" xr:uid="{00000000-0002-0000-0C00-000003000000}">
      <formula1>0</formula1>
    </dataValidation>
    <dataValidation type="list" operator="greaterThan" allowBlank="1" errorTitle="Unzulässige Eingabe!" error="Bitte wählen Sie eine Glasstärke aus der Drop-Down-Liste aus." sqref="E43" xr:uid="{00000000-0002-0000-0C00-000004000000}">
      <formula1>"4, 5, 6, 8,"</formula1>
    </dataValidation>
    <dataValidation type="whole" operator="greaterThan" allowBlank="1" showErrorMessage="1" errorTitle="Unzulässige Eingabe!" error="Die Raumhöhe (Oberkante Profil) muss eine ganze Zahl sein (Einheit mm)!" sqref="E29" xr:uid="{00000000-0002-0000-0C00-000005000000}">
      <formula1>0</formula1>
    </dataValidation>
    <dataValidation type="decimal" operator="lessThan" allowBlank="1" showInputMessage="1" showErrorMessage="1" error="Maximal zulässiges Flügelgewicht überschritten." sqref="L53" xr:uid="{00000000-0002-0000-0C00-000006000000}">
      <formula1>60</formula1>
    </dataValidation>
    <dataValidation type="whole" operator="greaterThan" allowBlank="1" showErrorMessage="1" errorTitle="Unzulässige Eingabe!" error="Die Raumhöhe (Oberkante Profil) muss eine ganze Zahl sein!" sqref="E46 E44 E42 E33 E31" xr:uid="{00000000-0002-0000-0C00-000007000000}">
      <formula1>0</formula1>
    </dataValidation>
  </dataValidations>
  <pageMargins left="0.78740157499999996" right="0.78740157499999996" top="0.984251969" bottom="0.984251969" header="0.4921259845" footer="0.4921259845"/>
  <pageSetup paperSize="9" scale="52" orientation="landscape" r:id="rId1"/>
  <headerFooter alignWithMargins="0">
    <oddHeader>&amp;R&amp;D</oddHeader>
    <oddFooter>&amp;RSeite &amp;P &amp;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BB867D9B-5753-410F-912B-8313392DCCE4}">
            <xm:f>$M$52=Übersetzungstabelle!$A$65</xm:f>
            <x14:dxf>
              <font>
                <color rgb="FF007635"/>
              </font>
              <fill>
                <patternFill>
                  <bgColor rgb="FFFFFFFF"/>
                </patternFill>
              </fill>
            </x14:dxf>
          </x14:cfRule>
          <xm:sqref>K52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9</vt:i4>
      </vt:variant>
    </vt:vector>
  </HeadingPairs>
  <TitlesOfParts>
    <vt:vector size="24" baseType="lpstr">
      <vt:lpstr>Übersetzungstabelle</vt:lpstr>
      <vt:lpstr>Overview</vt:lpstr>
      <vt:lpstr>1.1 No frame, end caps only</vt:lpstr>
      <vt:lpstr>1.2 No frame, handle+end cap</vt:lpstr>
      <vt:lpstr>1.4 No frame, end caps, 3 track</vt:lpstr>
      <vt:lpstr>1.3 No frame, Secura+handle</vt:lpstr>
      <vt:lpstr>1.5 No frame, pulls+caps, 3 trk</vt:lpstr>
      <vt:lpstr>1.6 No frame, Secura+handle, 3</vt:lpstr>
      <vt:lpstr>2.1 Vert frame, end caps only</vt:lpstr>
      <vt:lpstr>2.2 Vert frame, handle+end cap</vt:lpstr>
      <vt:lpstr>2.3 Vert frame, Secura+pull</vt:lpstr>
      <vt:lpstr>3.1 Full frame, end caps only</vt:lpstr>
      <vt:lpstr>3.2 Full frame, handle+end cap</vt:lpstr>
      <vt:lpstr>3.3 Full frame, Secura+handle</vt:lpstr>
      <vt:lpstr>Tabelle1</vt:lpstr>
      <vt:lpstr>'1.4 No frame, end caps, 3 track'!H</vt:lpstr>
      <vt:lpstr>'1.5 No frame, pulls+caps, 3 trk'!H</vt:lpstr>
      <vt:lpstr>'1.6 No frame, Secura+handle, 3'!H</vt:lpstr>
      <vt:lpstr>'1.4 No frame, end caps, 3 track'!L</vt:lpstr>
      <vt:lpstr>'1.5 No frame, pulls+caps, 3 trk'!L</vt:lpstr>
      <vt:lpstr>'1.6 No frame, Secura+handle, 3'!L</vt:lpstr>
      <vt:lpstr>'1.4 No frame, end caps, 3 track'!U</vt:lpstr>
      <vt:lpstr>'1.5 No frame, pulls+caps, 3 trk'!U</vt:lpstr>
      <vt:lpstr>'1.6 No frame, Secura+handle, 3'!U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Eskin, Murat</dc:creator>
  <cp:lastModifiedBy>Greeb, Finn</cp:lastModifiedBy>
  <cp:lastPrinted>2025-11-05T07:47:23Z</cp:lastPrinted>
  <dcterms:created xsi:type="dcterms:W3CDTF">2015-04-20T12:20:29Z</dcterms:created>
  <dcterms:modified xsi:type="dcterms:W3CDTF">2025-11-26T13:39:31Z</dcterms:modified>
</cp:coreProperties>
</file>